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Korisnik\OneDrive\Radna površina\IZVRŠENJA PLANA\GODIŠNJI IZVJEŠTAJ 2025\"/>
    </mc:Choice>
  </mc:AlternateContent>
  <xr:revisionPtr revIDLastSave="0" documentId="13_ncr:1_{8288DE64-DF61-4FA9-BEBF-A3E01FED59B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ažetak" sheetId="2" r:id="rId1"/>
    <sheet name="Račun prihoda i rashoda" sheetId="3" r:id="rId2"/>
    <sheet name="Račun financiranja" sheetId="4" r:id="rId3"/>
    <sheet name="Posebni dio" sheetId="5" r:id="rId4"/>
  </sheets>
  <definedNames>
    <definedName name="__S0A_Master_DS__X" localSheetId="0">Sažetak!$A$8:$F$26</definedName>
    <definedName name="__S0A_Naslov_DS__" localSheetId="0">Sažetak!$A$1:$F$7</definedName>
    <definedName name="__S1A_G01_DS__X" localSheetId="2">'Račun financiranja'!#REF!</definedName>
    <definedName name="__S1A_G01_DS__X" localSheetId="1">'Račun prihoda i rashoda'!$A$7:$F$29</definedName>
    <definedName name="__S1A_G02_DS__X" localSheetId="2">'Račun financiranja'!#REF!</definedName>
    <definedName name="__S1A_G02_DS__X" localSheetId="1">'Račun prihoda i rashoda'!$A$8:$F$10</definedName>
    <definedName name="__S1A_G03_DS__X" localSheetId="2">'Račun financiranja'!#REF!</definedName>
    <definedName name="__S1A_G03_DS__X" localSheetId="1">'Račun prihoda i rashoda'!$A$9:$F$10</definedName>
    <definedName name="__S1A_Master_DS__X" localSheetId="2">'Račun financiranja'!#REF!</definedName>
    <definedName name="__S1A_Master_DS__X" localSheetId="1">'Račun prihoda i rashoda'!$A$10:$F$10</definedName>
    <definedName name="__S1A_Naslov_DS__" localSheetId="2">'Račun financiranja'!$A$1:$F$6</definedName>
    <definedName name="__S1A_Naslov_DS__" localSheetId="1">'Račun prihoda i rashoda'!$A$1:$F$6</definedName>
    <definedName name="__S2A_G01_DS__X" localSheetId="3">'Posebni dio'!$A$6:$D$7</definedName>
    <definedName name="__S2A_Master_DS__X" localSheetId="3">'Posebni dio'!$A$7:$D$7</definedName>
    <definedName name="__S2A_Naslov_DS__" localSheetId="3">'Posebni dio'!$A$1:$D$5</definedName>
    <definedName name="S0A_RedoviSveuk" localSheetId="0">Sažetak!#REF!</definedName>
    <definedName name="S0A_Ver1" localSheetId="0">Sažetak!$A$8:$F$26</definedName>
    <definedName name="S1A_RedoviSveuk" localSheetId="2">'Račun financiranja'!$A$7:$F$7</definedName>
    <definedName name="S1A_RedoviSveuk" localSheetId="1">'Račun prihoda i rashoda'!$A$33:$F$33</definedName>
    <definedName name="S2A_RedoviSveuk" localSheetId="3">'Posebni dio'!$A$8:$D$8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3" i="3" l="1"/>
  <c r="C61" i="3"/>
  <c r="C55" i="3"/>
  <c r="C50" i="3"/>
  <c r="C41" i="3"/>
  <c r="C23" i="3"/>
  <c r="C27" i="3"/>
  <c r="B94" i="3"/>
  <c r="B85" i="3"/>
  <c r="B79" i="3"/>
  <c r="B80" i="3"/>
  <c r="B41" i="3"/>
  <c r="F32" i="3"/>
  <c r="E32" i="3"/>
  <c r="F31" i="3"/>
  <c r="D112" i="5" l="1"/>
  <c r="D111" i="5"/>
  <c r="C111" i="5"/>
  <c r="D110" i="5"/>
  <c r="D109" i="5"/>
  <c r="D108" i="5"/>
  <c r="C107" i="5"/>
  <c r="D107" i="5" s="1"/>
  <c r="D106" i="5"/>
  <c r="C105" i="5"/>
  <c r="D105" i="5" s="1"/>
  <c r="D103" i="5"/>
  <c r="D102" i="5"/>
  <c r="C102" i="5"/>
  <c r="C95" i="5" s="1"/>
  <c r="D95" i="5" s="1"/>
  <c r="D101" i="5"/>
  <c r="D100" i="5"/>
  <c r="D99" i="5"/>
  <c r="D98" i="5"/>
  <c r="D97" i="5"/>
  <c r="C96" i="5"/>
  <c r="D96" i="5" s="1"/>
  <c r="D94" i="5"/>
  <c r="D93" i="5"/>
  <c r="D92" i="5"/>
  <c r="C91" i="5"/>
  <c r="D91" i="5" s="1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C70" i="5"/>
  <c r="D70" i="5" s="1"/>
  <c r="D69" i="5"/>
  <c r="C68" i="5"/>
  <c r="D68" i="5" s="1"/>
  <c r="D65" i="5"/>
  <c r="C64" i="5"/>
  <c r="D64" i="5" s="1"/>
  <c r="D63" i="5"/>
  <c r="D62" i="5"/>
  <c r="D61" i="5"/>
  <c r="D60" i="5"/>
  <c r="D59" i="5"/>
  <c r="D58" i="5"/>
  <c r="D57" i="5"/>
  <c r="C56" i="5"/>
  <c r="D56" i="5" s="1"/>
  <c r="D53" i="5"/>
  <c r="C52" i="5"/>
  <c r="D52" i="5" s="1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C33" i="5"/>
  <c r="D33" i="5" s="1"/>
  <c r="D32" i="5"/>
  <c r="D31" i="5"/>
  <c r="D30" i="5"/>
  <c r="D29" i="5"/>
  <c r="C28" i="5"/>
  <c r="D28" i="5" s="1"/>
  <c r="C17" i="5"/>
  <c r="D17" i="5" s="1"/>
  <c r="C8" i="5"/>
  <c r="B8" i="5"/>
  <c r="D8" i="5" s="1"/>
  <c r="D7" i="5"/>
  <c r="B6" i="5"/>
  <c r="C5" i="5"/>
  <c r="B5" i="5"/>
  <c r="F30" i="4"/>
  <c r="D30" i="4"/>
  <c r="C30" i="4"/>
  <c r="B30" i="4"/>
  <c r="E30" i="4" s="1"/>
  <c r="E29" i="4"/>
  <c r="D29" i="4"/>
  <c r="F29" i="4" s="1"/>
  <c r="C29" i="4"/>
  <c r="B29" i="4"/>
  <c r="F24" i="4"/>
  <c r="D24" i="4"/>
  <c r="C24" i="4"/>
  <c r="B24" i="4"/>
  <c r="E24" i="4" s="1"/>
  <c r="E23" i="4"/>
  <c r="D23" i="4"/>
  <c r="F23" i="4" s="1"/>
  <c r="C23" i="4"/>
  <c r="B23" i="4"/>
  <c r="F13" i="4"/>
  <c r="E13" i="4"/>
  <c r="D13" i="4"/>
  <c r="B13" i="4"/>
  <c r="F12" i="4"/>
  <c r="D12" i="4"/>
  <c r="E12" i="4" s="1"/>
  <c r="B12" i="4"/>
  <c r="F7" i="4"/>
  <c r="E7" i="4"/>
  <c r="D7" i="4"/>
  <c r="B7" i="4"/>
  <c r="F6" i="4"/>
  <c r="D6" i="4"/>
  <c r="E6" i="4" s="1"/>
  <c r="B6" i="4"/>
  <c r="D140" i="3"/>
  <c r="C140" i="3"/>
  <c r="B140" i="3"/>
  <c r="F139" i="3"/>
  <c r="E139" i="3"/>
  <c r="D138" i="3"/>
  <c r="C138" i="3"/>
  <c r="B138" i="3"/>
  <c r="D137" i="3"/>
  <c r="C137" i="3"/>
  <c r="F137" i="3" s="1"/>
  <c r="B137" i="3"/>
  <c r="F126" i="3"/>
  <c r="E126" i="3"/>
  <c r="F125" i="3"/>
  <c r="D125" i="3"/>
  <c r="C125" i="3"/>
  <c r="B125" i="3"/>
  <c r="F124" i="3"/>
  <c r="E124" i="3"/>
  <c r="D123" i="3"/>
  <c r="C123" i="3"/>
  <c r="B123" i="3"/>
  <c r="E123" i="3" s="1"/>
  <c r="F122" i="3"/>
  <c r="E122" i="3"/>
  <c r="D121" i="3"/>
  <c r="C121" i="3"/>
  <c r="C127" i="3" s="1"/>
  <c r="B121" i="3"/>
  <c r="F120" i="3"/>
  <c r="E120" i="3"/>
  <c r="D119" i="3"/>
  <c r="C119" i="3"/>
  <c r="B119" i="3"/>
  <c r="D118" i="3"/>
  <c r="C118" i="3"/>
  <c r="B118" i="3"/>
  <c r="F112" i="3"/>
  <c r="E112" i="3"/>
  <c r="D111" i="3"/>
  <c r="C111" i="3"/>
  <c r="B111" i="3"/>
  <c r="F110" i="3"/>
  <c r="E110" i="3"/>
  <c r="D109" i="3"/>
  <c r="C109" i="3"/>
  <c r="B109" i="3"/>
  <c r="F108" i="3"/>
  <c r="E108" i="3"/>
  <c r="D107" i="3"/>
  <c r="C107" i="3"/>
  <c r="B107" i="3"/>
  <c r="F106" i="3"/>
  <c r="E106" i="3"/>
  <c r="D105" i="3"/>
  <c r="C105" i="3"/>
  <c r="B105" i="3"/>
  <c r="D104" i="3"/>
  <c r="C104" i="3"/>
  <c r="B104" i="3"/>
  <c r="F93" i="3"/>
  <c r="E93" i="3"/>
  <c r="F92" i="3"/>
  <c r="D92" i="3"/>
  <c r="B92" i="3"/>
  <c r="F91" i="3"/>
  <c r="E91" i="3"/>
  <c r="F90" i="3"/>
  <c r="D90" i="3"/>
  <c r="B90" i="3"/>
  <c r="E90" i="3" s="1"/>
  <c r="F86" i="3"/>
  <c r="E86" i="3"/>
  <c r="F85" i="3"/>
  <c r="D85" i="3"/>
  <c r="E85" i="3" s="1"/>
  <c r="F81" i="3"/>
  <c r="E81" i="3"/>
  <c r="F80" i="3"/>
  <c r="D80" i="3"/>
  <c r="D79" i="3"/>
  <c r="F79" i="3" s="1"/>
  <c r="F78" i="3"/>
  <c r="E78" i="3"/>
  <c r="F77" i="3"/>
  <c r="E77" i="3"/>
  <c r="F76" i="3"/>
  <c r="E76" i="3"/>
  <c r="F75" i="3"/>
  <c r="E75" i="3"/>
  <c r="F74" i="3"/>
  <c r="E74" i="3"/>
  <c r="F73" i="3"/>
  <c r="D73" i="3"/>
  <c r="B73" i="3"/>
  <c r="F72" i="3"/>
  <c r="E72" i="3"/>
  <c r="F71" i="3"/>
  <c r="D71" i="3"/>
  <c r="B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D61" i="3"/>
  <c r="B61" i="3"/>
  <c r="F60" i="3"/>
  <c r="E60" i="3"/>
  <c r="F59" i="3"/>
  <c r="E59" i="3"/>
  <c r="F58" i="3"/>
  <c r="E58" i="3"/>
  <c r="F57" i="3"/>
  <c r="E57" i="3"/>
  <c r="F56" i="3"/>
  <c r="E56" i="3"/>
  <c r="F55" i="3"/>
  <c r="D55" i="3"/>
  <c r="B55" i="3"/>
  <c r="F54" i="3"/>
  <c r="E54" i="3"/>
  <c r="F53" i="3"/>
  <c r="E53" i="3"/>
  <c r="F52" i="3"/>
  <c r="E52" i="3"/>
  <c r="F51" i="3"/>
  <c r="E51" i="3"/>
  <c r="F50" i="3"/>
  <c r="D50" i="3"/>
  <c r="B50" i="3"/>
  <c r="F48" i="3"/>
  <c r="E48" i="3"/>
  <c r="F47" i="3"/>
  <c r="D47" i="3"/>
  <c r="B47" i="3"/>
  <c r="F46" i="3"/>
  <c r="E46" i="3"/>
  <c r="F45" i="3"/>
  <c r="D45" i="3"/>
  <c r="B45" i="3"/>
  <c r="F43" i="3"/>
  <c r="E43" i="3"/>
  <c r="F42" i="3"/>
  <c r="E42" i="3"/>
  <c r="F41" i="3"/>
  <c r="D41" i="3"/>
  <c r="E41" i="3" s="1"/>
  <c r="D38" i="3"/>
  <c r="F38" i="3" s="1"/>
  <c r="B38" i="3"/>
  <c r="F29" i="3"/>
  <c r="E29" i="3"/>
  <c r="F28" i="3"/>
  <c r="E28" i="3"/>
  <c r="D27" i="3"/>
  <c r="F27" i="3" s="1"/>
  <c r="B27" i="3"/>
  <c r="D26" i="3"/>
  <c r="F26" i="3" s="1"/>
  <c r="B26" i="3"/>
  <c r="F25" i="3"/>
  <c r="E25" i="3"/>
  <c r="F24" i="3"/>
  <c r="E24" i="3"/>
  <c r="D23" i="3"/>
  <c r="F23" i="3" s="1"/>
  <c r="B23" i="3"/>
  <c r="D22" i="3"/>
  <c r="F22" i="3" s="1"/>
  <c r="B22" i="3"/>
  <c r="F21" i="3"/>
  <c r="E21" i="3"/>
  <c r="D20" i="3"/>
  <c r="F20" i="3" s="1"/>
  <c r="B20" i="3"/>
  <c r="D19" i="3"/>
  <c r="F19" i="3" s="1"/>
  <c r="B19" i="3"/>
  <c r="F18" i="3"/>
  <c r="E18" i="3"/>
  <c r="F17" i="3"/>
  <c r="D17" i="3"/>
  <c r="B17" i="3"/>
  <c r="D16" i="3"/>
  <c r="F16" i="3" s="1"/>
  <c r="B16" i="3"/>
  <c r="F15" i="3"/>
  <c r="E15" i="3"/>
  <c r="F14" i="3"/>
  <c r="D14" i="3"/>
  <c r="D11" i="3" s="1"/>
  <c r="B14" i="3"/>
  <c r="B11" i="3" s="1"/>
  <c r="F13" i="3"/>
  <c r="E13" i="3"/>
  <c r="F12" i="3"/>
  <c r="D12" i="3"/>
  <c r="B12" i="3"/>
  <c r="F10" i="3"/>
  <c r="E10" i="3"/>
  <c r="F9" i="3"/>
  <c r="D9" i="3"/>
  <c r="B9" i="3"/>
  <c r="E9" i="3" s="1"/>
  <c r="F8" i="3"/>
  <c r="D8" i="3"/>
  <c r="B8" i="3"/>
  <c r="E8" i="3" s="1"/>
  <c r="D6" i="3"/>
  <c r="F6" i="3" s="1"/>
  <c r="B6" i="3"/>
  <c r="C26" i="2"/>
  <c r="F26" i="2" s="1"/>
  <c r="D25" i="2"/>
  <c r="F25" i="2" s="1"/>
  <c r="C25" i="2"/>
  <c r="B25" i="2"/>
  <c r="F24" i="2"/>
  <c r="E24" i="2"/>
  <c r="F23" i="2"/>
  <c r="E23" i="2"/>
  <c r="E22" i="2"/>
  <c r="D22" i="2"/>
  <c r="C22" i="2"/>
  <c r="F22" i="2" s="1"/>
  <c r="B22" i="2"/>
  <c r="F21" i="2"/>
  <c r="E21" i="2"/>
  <c r="F20" i="2"/>
  <c r="E20" i="2"/>
  <c r="D19" i="2"/>
  <c r="E19" i="2" s="1"/>
  <c r="C19" i="2"/>
  <c r="B19" i="2"/>
  <c r="F18" i="2"/>
  <c r="E18" i="2"/>
  <c r="D18" i="2"/>
  <c r="C18" i="2"/>
  <c r="B18" i="2"/>
  <c r="D14" i="2"/>
  <c r="C14" i="2"/>
  <c r="B14" i="2"/>
  <c r="E13" i="2"/>
  <c r="D13" i="2"/>
  <c r="C13" i="2"/>
  <c r="F13" i="2" s="1"/>
  <c r="B13" i="2"/>
  <c r="F12" i="2"/>
  <c r="E12" i="2"/>
  <c r="F11" i="2"/>
  <c r="E11" i="2"/>
  <c r="F10" i="2"/>
  <c r="D10" i="2"/>
  <c r="C10" i="2"/>
  <c r="B10" i="2"/>
  <c r="F9" i="2"/>
  <c r="E9" i="2"/>
  <c r="F8" i="2"/>
  <c r="E8" i="2"/>
  <c r="E7" i="2"/>
  <c r="D7" i="2"/>
  <c r="C7" i="2"/>
  <c r="F7" i="2" s="1"/>
  <c r="B7" i="2"/>
  <c r="E92" i="3" l="1"/>
  <c r="B84" i="3"/>
  <c r="B83" i="3" s="1"/>
  <c r="E26" i="3"/>
  <c r="E50" i="3"/>
  <c r="E105" i="3"/>
  <c r="F107" i="3"/>
  <c r="E109" i="3"/>
  <c r="D127" i="3"/>
  <c r="F127" i="3" s="1"/>
  <c r="F123" i="3"/>
  <c r="E125" i="3"/>
  <c r="E104" i="3"/>
  <c r="E17" i="3"/>
  <c r="D40" i="3"/>
  <c r="F40" i="3" s="1"/>
  <c r="E55" i="3"/>
  <c r="E79" i="3"/>
  <c r="D84" i="3"/>
  <c r="F84" i="3" s="1"/>
  <c r="E61" i="3"/>
  <c r="B33" i="3"/>
  <c r="E6" i="3"/>
  <c r="D33" i="3"/>
  <c r="F33" i="3" s="1"/>
  <c r="E23" i="3"/>
  <c r="E38" i="3"/>
  <c r="E71" i="3"/>
  <c r="E14" i="3"/>
  <c r="E16" i="3"/>
  <c r="E80" i="3"/>
  <c r="E111" i="3"/>
  <c r="E119" i="3"/>
  <c r="E138" i="3"/>
  <c r="D49" i="3"/>
  <c r="D39" i="3" s="1"/>
  <c r="F39" i="3" s="1"/>
  <c r="F140" i="3"/>
  <c r="E12" i="3"/>
  <c r="E20" i="3"/>
  <c r="E27" i="3"/>
  <c r="E73" i="3"/>
  <c r="F119" i="3"/>
  <c r="F138" i="3"/>
  <c r="B113" i="3"/>
  <c r="E47" i="3"/>
  <c r="B49" i="3"/>
  <c r="D113" i="3"/>
  <c r="F111" i="3"/>
  <c r="E121" i="3"/>
  <c r="E137" i="3"/>
  <c r="E140" i="3"/>
  <c r="D7" i="3"/>
  <c r="F7" i="3" s="1"/>
  <c r="B40" i="3"/>
  <c r="D83" i="3"/>
  <c r="F83" i="3" s="1"/>
  <c r="F104" i="3"/>
  <c r="E19" i="3"/>
  <c r="E22" i="3"/>
  <c r="F105" i="3"/>
  <c r="F109" i="3"/>
  <c r="E118" i="3"/>
  <c r="D5" i="5"/>
  <c r="C55" i="5"/>
  <c r="D55" i="5" s="1"/>
  <c r="D6" i="5"/>
  <c r="C26" i="5"/>
  <c r="D26" i="5" s="1"/>
  <c r="C27" i="5"/>
  <c r="D27" i="5" s="1"/>
  <c r="C54" i="5"/>
  <c r="D54" i="5" s="1"/>
  <c r="D26" i="2"/>
  <c r="E25" i="2"/>
  <c r="B26" i="2"/>
  <c r="F14" i="2"/>
  <c r="E10" i="2"/>
  <c r="F19" i="2"/>
  <c r="B7" i="3"/>
  <c r="E11" i="3"/>
  <c r="E45" i="3"/>
  <c r="C113" i="3"/>
  <c r="F118" i="3"/>
  <c r="F121" i="3"/>
  <c r="E14" i="2"/>
  <c r="F11" i="3"/>
  <c r="E107" i="3"/>
  <c r="B127" i="3"/>
  <c r="C67" i="5"/>
  <c r="D67" i="5" s="1"/>
  <c r="C104" i="5"/>
  <c r="D104" i="5" s="1"/>
  <c r="E26" i="2" l="1"/>
  <c r="E84" i="3"/>
  <c r="E127" i="3"/>
  <c r="E49" i="3"/>
  <c r="E83" i="3"/>
  <c r="E40" i="3"/>
  <c r="D31" i="3"/>
  <c r="E31" i="3" s="1"/>
  <c r="B39" i="3"/>
  <c r="E39" i="3" s="1"/>
  <c r="D30" i="3"/>
  <c r="F30" i="3" s="1"/>
  <c r="F49" i="3"/>
  <c r="F113" i="3"/>
  <c r="E113" i="3"/>
  <c r="E7" i="3"/>
  <c r="C66" i="5"/>
  <c r="C19" i="5" s="1"/>
  <c r="D19" i="5" s="1"/>
  <c r="D94" i="3"/>
  <c r="F94" i="3" s="1"/>
  <c r="E33" i="3"/>
  <c r="C25" i="5" l="1"/>
  <c r="D25" i="5" s="1"/>
  <c r="E30" i="3"/>
  <c r="E94" i="3"/>
  <c r="C113" i="5"/>
  <c r="D113" i="5" s="1"/>
  <c r="D66" i="5"/>
  <c r="C18" i="5"/>
  <c r="D18" i="5" s="1"/>
</calcChain>
</file>

<file path=xl/sharedStrings.xml><?xml version="1.0" encoding="utf-8"?>
<sst xmlns="http://schemas.openxmlformats.org/spreadsheetml/2006/main" count="336" uniqueCount="192">
  <si>
    <t>I. OPĆI DIO</t>
  </si>
  <si>
    <t>SAŽETAK  RAČUNA PRIHODA I RASHODA I RAČUNA FINANCIRANJA</t>
  </si>
  <si>
    <t>A. SAŽETAK  RAČUNA PRIHODA I RASHODA</t>
  </si>
  <si>
    <t>Brojčana oznaka i naziv</t>
  </si>
  <si>
    <t>Ostvarenje /
Izvršenje
01.-12.2024.</t>
  </si>
  <si>
    <t>Izvorni plan
2025.</t>
  </si>
  <si>
    <t>Ostvarenje /
Izvršenje
01.-12.2025.</t>
  </si>
  <si>
    <t>Indeks
izvršenja
01.-12.2024.</t>
  </si>
  <si>
    <t>Indeks
izvršenja
01.-12.2025.</t>
  </si>
  <si>
    <t>1</t>
  </si>
  <si>
    <t>6 Prihodi poslovanja</t>
  </si>
  <si>
    <t>7 Prihodi od prodaje nefinancijske imovine</t>
  </si>
  <si>
    <t xml:space="preserve">PRIHODI </t>
  </si>
  <si>
    <t>3 Rashodi poslovanja</t>
  </si>
  <si>
    <t>4 Rashodi za nabavu nefinancijske imovine</t>
  </si>
  <si>
    <t xml:space="preserve">RASHODI </t>
  </si>
  <si>
    <t>Razlika - višak/manjak</t>
  </si>
  <si>
    <t>B. SAŽETAK  RAČUNA FINANCIRANJA</t>
  </si>
  <si>
    <t>8 Primici od financijske imovine i zaduživanja</t>
  </si>
  <si>
    <t>5 Izdaci za financijsku imovinu i otplate zajmova</t>
  </si>
  <si>
    <t>RAZLIKA PRIMITAKA I IZDATAKA (8 - 5)</t>
  </si>
  <si>
    <t>PRIJENOS SREDSTAVA IZ PRETHODNE GODINE</t>
  </si>
  <si>
    <t>PRIJENOS SREDSTAVA U SLJEDEĆE RAZDOBLJE/GODINU</t>
  </si>
  <si>
    <t>Neto financiranje: (8 - 5) + Donos - Prijenos</t>
  </si>
  <si>
    <t xml:space="preserve">VIŠAK/MANJAK + NETO FINANCIRANJE </t>
  </si>
  <si>
    <t>RAČUN PRIHODA I RASHODA</t>
  </si>
  <si>
    <t xml:space="preserve">IZVJEŠTAJ O PRIHODIMA I RASHODIMA PREMA EKONOMSKOJ KLASIFIKACIJI </t>
  </si>
  <si>
    <t>PRIHODI</t>
  </si>
  <si>
    <t>Brojčana oznaka i naziv grupe</t>
  </si>
  <si>
    <t>Izvršenje na 31.12.2024.</t>
  </si>
  <si>
    <t>Izvršenje 2025.</t>
  </si>
  <si>
    <t>Indeks izvršenje / izvršenje prethodne godine</t>
  </si>
  <si>
    <t>Indeks izvršenje / tekući plan</t>
  </si>
  <si>
    <t xml:space="preserve"> 60 DRRH/60</t>
  </si>
  <si>
    <t xml:space="preserve">  600 DONOS/ODNOS</t>
  </si>
  <si>
    <t xml:space="preserve">   6000 DONOS/ODNOS</t>
  </si>
  <si>
    <t xml:space="preserve"> 63 Pomoći iz inozemstva i od subjekata unutar općeg proračuna</t>
  </si>
  <si>
    <t xml:space="preserve">  636 Pomoći proračunskim korisnicima iz proračuna koji im nije nadležan</t>
  </si>
  <si>
    <t xml:space="preserve">   6361 Tekuće pomoći proračunskim korisnicima iz proračuna koji im nije nadležan</t>
  </si>
  <si>
    <t xml:space="preserve">  638 Pomoći temeljem prijenosa EU sredstava</t>
  </si>
  <si>
    <t xml:space="preserve">   6381 Tekuće pomoći temeljem prijenosa EU sredstava</t>
  </si>
  <si>
    <t xml:space="preserve"> 64 Prihodi od imovine</t>
  </si>
  <si>
    <t xml:space="preserve">  641 Prihodi od financijske imovine</t>
  </si>
  <si>
    <t xml:space="preserve">   6413 Kamate na oročena sredstva i depozite po viđenju</t>
  </si>
  <si>
    <t xml:space="preserve"> 65 Prihodi od upravnih i admin. pristojbi, pristojbi po posebn.propisima i naknada</t>
  </si>
  <si>
    <t xml:space="preserve">  652 Prihodi po posebnim propisima</t>
  </si>
  <si>
    <t xml:space="preserve">   6526 Ostali nespomenuti prihodi</t>
  </si>
  <si>
    <t xml:space="preserve"> 66 Prihodi od prodaje proizvoda i robe te pruženih usluga i prihodi od donacija</t>
  </si>
  <si>
    <t xml:space="preserve">  661 Prihodi od prodaje proizvoda i robe te pruženih usluga</t>
  </si>
  <si>
    <t xml:space="preserve">   6614 Prihodi od prodaje proizvoda i robe</t>
  </si>
  <si>
    <t xml:space="preserve">   6615 Prihodi od pruženih usluga</t>
  </si>
  <si>
    <t xml:space="preserve"> 67 Prihodi iz nadležnog proračuna i od HZZO-a temeljem ugovornih obveza</t>
  </si>
  <si>
    <t xml:space="preserve">  671 Prihodi iz nadležnog proračuna za financiranje redovne djelatnosti prorač. kor.</t>
  </si>
  <si>
    <t xml:space="preserve">   6711 Prihodi iz nadležnog proračuna za financiranje rashoda poslovanja</t>
  </si>
  <si>
    <t xml:space="preserve">   6712 Prihodi iz nadležnog proračuna za fin. rashoda za nabavu nefinac. imovine</t>
  </si>
  <si>
    <t>SVEUKUPNO:</t>
  </si>
  <si>
    <t>RASHODI</t>
  </si>
  <si>
    <t xml:space="preserve"> 31 Rashodi za zaposlene</t>
  </si>
  <si>
    <t xml:space="preserve">  311 Plaće (Bruto)</t>
  </si>
  <si>
    <t xml:space="preserve">   3111 Plaće za redovan rad</t>
  </si>
  <si>
    <t xml:space="preserve">   3113 Plaće za prekovremeni rad</t>
  </si>
  <si>
    <t xml:space="preserve">  312 Ostali rashodi za zaposlene</t>
  </si>
  <si>
    <t xml:space="preserve">   3121 Ostali rashodi za zaposlene</t>
  </si>
  <si>
    <t xml:space="preserve">  313 Doprinosi na plaće</t>
  </si>
  <si>
    <t xml:space="preserve">   3132 Doprinosi za obvezno zdravstveno osiguranje</t>
  </si>
  <si>
    <t xml:space="preserve"> 32 Materijalni rashodi</t>
  </si>
  <si>
    <t xml:space="preserve">  321 Naknade troškova zaposlenima</t>
  </si>
  <si>
    <t xml:space="preserve">   3211 Službena putovanja</t>
  </si>
  <si>
    <t xml:space="preserve">   3212 Naknade za prijevoz, za rad na terenu i odvojeni život</t>
  </si>
  <si>
    <t xml:space="preserve">   3213 Stručno usavršavanje zaposlenika</t>
  </si>
  <si>
    <t xml:space="preserve">   3214 Ostale naknade troškova zaposlenima</t>
  </si>
  <si>
    <t xml:space="preserve">  322 Rashodi za materijal i energiju</t>
  </si>
  <si>
    <t xml:space="preserve">   3221 Uredski materijal i ostali materijalni rashodi</t>
  </si>
  <si>
    <t xml:space="preserve">   3223 Energija</t>
  </si>
  <si>
    <t xml:space="preserve">   3224 Materijal i dijelovi za tekuće i investicijsko održavanje</t>
  </si>
  <si>
    <t xml:space="preserve">   3225 Sitni inventar i autogume</t>
  </si>
  <si>
    <t xml:space="preserve">   3227 Službena, radna i zaštitna odjeća i obuća</t>
  </si>
  <si>
    <t xml:space="preserve">  323 Rashodi za usluge</t>
  </si>
  <si>
    <t xml:space="preserve">   3231 Usluge telefona, interneta, pošte i prijevoza</t>
  </si>
  <si>
    <t xml:space="preserve">   3232 Usluge tekućeg i investicijskog održavanja</t>
  </si>
  <si>
    <t xml:space="preserve">   3233 Usluge promidžbe i informiranja</t>
  </si>
  <si>
    <t xml:space="preserve">   3234 Komunalne usluge</t>
  </si>
  <si>
    <t xml:space="preserve">   3235 Zakupnine i najamnine</t>
  </si>
  <si>
    <t xml:space="preserve">   3236 Zdravstvene i veterinarske usluge</t>
  </si>
  <si>
    <t xml:space="preserve">   3237 Intelektualne i osobne usluge</t>
  </si>
  <si>
    <t xml:space="preserve">   3238 Računalne usluge</t>
  </si>
  <si>
    <t xml:space="preserve">   3239 Ostale usluge</t>
  </si>
  <si>
    <t xml:space="preserve">  324 Naknade troškova osobama izvan radnog odnosa</t>
  </si>
  <si>
    <t xml:space="preserve">   3241 Naknade troškova osobama izvan radnog odnosa</t>
  </si>
  <si>
    <t xml:space="preserve">  329 Ostali nespomenuti rashodi poslovanja</t>
  </si>
  <si>
    <t xml:space="preserve">   3292 Premije osiguranja</t>
  </si>
  <si>
    <t xml:space="preserve">   3293 Reprezentacija</t>
  </si>
  <si>
    <t xml:space="preserve">   3294 Članarine i norme</t>
  </si>
  <si>
    <t xml:space="preserve">   3295 Pristojbe i naknade</t>
  </si>
  <si>
    <t xml:space="preserve">   3299 Ostali nespomenuti rashodi poslovanja</t>
  </si>
  <si>
    <t xml:space="preserve"> 34 Financijski rashodi</t>
  </si>
  <si>
    <t xml:space="preserve">  343 Ostali financijski rashodi</t>
  </si>
  <si>
    <t xml:space="preserve">   3431 Bankarske usluge i usluge platnog prometa</t>
  </si>
  <si>
    <t xml:space="preserve"> 42 Rashodi za nabavu proizvedene dugotrajne imovine</t>
  </si>
  <si>
    <t xml:space="preserve">  422 Postrojenja i oprema</t>
  </si>
  <si>
    <t xml:space="preserve">   4227 Uređaji, strojevi i oprema za ostale namjene</t>
  </si>
  <si>
    <t xml:space="preserve">  424 Knjige, umjetnička djela i ostale izložbene vrijednosti</t>
  </si>
  <si>
    <t xml:space="preserve">   4241 Knjige</t>
  </si>
  <si>
    <t xml:space="preserve">  426 Nematerijalna proizvedena imovina</t>
  </si>
  <si>
    <t xml:space="preserve">   4262 Ulaganja u računalne programe</t>
  </si>
  <si>
    <t>IZVJEŠTAJ O PRIHODIMA I RASHODIMA PREMA IZVORIMA FINANCIRANJA</t>
  </si>
  <si>
    <t>1 OPĆI PRIHODI I PRIMICI</t>
  </si>
  <si>
    <t xml:space="preserve"> 11 Iz proračuna</t>
  </si>
  <si>
    <t>3 VLASTITI PRIHODI</t>
  </si>
  <si>
    <t xml:space="preserve"> 31 Vlastiti prihodi</t>
  </si>
  <si>
    <t>4 PRIHODI ZA POSEBNE NAMJENE</t>
  </si>
  <si>
    <t xml:space="preserve"> 43 Ostali prihodi</t>
  </si>
  <si>
    <t>5 POMOĆI</t>
  </si>
  <si>
    <t xml:space="preserve"> 52 Pomoći grad. i župan</t>
  </si>
  <si>
    <t>IZVJEŠTAJ O RASHODIMA PREMA FUNKCIJSKOJ KLASIFIKACIJI</t>
  </si>
  <si>
    <t>08 Rekreacija, kultura i religija</t>
  </si>
  <si>
    <t xml:space="preserve"> 0820 FUNK.PODRUČJE</t>
  </si>
  <si>
    <t xml:space="preserve"> RAČUN FINANCIRANJA</t>
  </si>
  <si>
    <t>IZVJEŠTAJ RAČUNA FINANCIRANJA PREMA EKONOMSKOJ KLASIFIKACIJI</t>
  </si>
  <si>
    <t>PRIMICI</t>
  </si>
  <si>
    <t>IZDACI</t>
  </si>
  <si>
    <t>IZVJEŠTAJ RAČUNA FINANCIRANJA PREMA IZVORIMA FINANCIRANJA</t>
  </si>
  <si>
    <t>II. POSEBNI DIO</t>
  </si>
  <si>
    <t>IZVJEŠTAJ PO ORGANIZACIJSKOJ KLASIFIKACIJI</t>
  </si>
  <si>
    <t>RASHODI I IZDACI</t>
  </si>
  <si>
    <t>055 MINISTARSTVO KULTURE</t>
  </si>
  <si>
    <t xml:space="preserve"> 05540 MUZEJI I GALERIJE</t>
  </si>
  <si>
    <t>IZVJEŠTAJ PO PROGRAMSKOJ KLASIFIKACIJI</t>
  </si>
  <si>
    <t xml:space="preserve">            Rekapitulacija izvora financiranja</t>
  </si>
  <si>
    <t xml:space="preserve">            11 Iz proračuna</t>
  </si>
  <si>
    <t xml:space="preserve">952,743.00 </t>
  </si>
  <si>
    <t xml:space="preserve">            31 Vlastiti prihodi</t>
  </si>
  <si>
    <t xml:space="preserve">166,800.00 </t>
  </si>
  <si>
    <t xml:space="preserve">            43 Ostali prihodi</t>
  </si>
  <si>
    <t xml:space="preserve">18,100.00 </t>
  </si>
  <si>
    <t xml:space="preserve">            52 Pomoći grad. i župan</t>
  </si>
  <si>
    <t xml:space="preserve">23,100.00 </t>
  </si>
  <si>
    <t xml:space="preserve">  3903 MUZEJSKA I VIZUALNA DJELATNOST</t>
  </si>
  <si>
    <t xml:space="preserve">   A780000 MUZEJI ADMINISTRACIJA I UPRAVLJANJE**</t>
  </si>
  <si>
    <t xml:space="preserve">    11 Iz proračuna</t>
  </si>
  <si>
    <t xml:space="preserve">     31 Rashodi za zaposlene</t>
  </si>
  <si>
    <t xml:space="preserve">      3111 Plaće za redovan rad</t>
  </si>
  <si>
    <t xml:space="preserve">      3113 Plaće za prekovremeni rad</t>
  </si>
  <si>
    <t xml:space="preserve">      3121 Ostali rashodi za zaposlene</t>
  </si>
  <si>
    <t xml:space="preserve">      3132 Doprinosi za obvezno zdravstveno osiguranje</t>
  </si>
  <si>
    <t xml:space="preserve">     32 Materijalni rashodi</t>
  </si>
  <si>
    <t xml:space="preserve">      3211 Službena putovanja</t>
  </si>
  <si>
    <t xml:space="preserve">      3212 Naknade za prijevoz, za rad na terenu i odvojeni život</t>
  </si>
  <si>
    <t xml:space="preserve">      3221 Uredski materijal i ostali materijalni rashodi</t>
  </si>
  <si>
    <t xml:space="preserve">      3223 Energija</t>
  </si>
  <si>
    <t xml:space="preserve">      3224 Materijal i dijelovi za tekuće i investicijsko održavanje</t>
  </si>
  <si>
    <t xml:space="preserve">      3227 Službena, radna i zaštitna odjeća i obuća</t>
  </si>
  <si>
    <t xml:space="preserve">      3231 Usluge telefona, interneta, pošte i prijevoza</t>
  </si>
  <si>
    <t xml:space="preserve">      3232 Usluge tekućeg i investicijskog održavanja</t>
  </si>
  <si>
    <t xml:space="preserve">      3233 Usluge promidžbe i informiranja</t>
  </si>
  <si>
    <t xml:space="preserve">      3234 Komunalne usluge</t>
  </si>
  <si>
    <t xml:space="preserve">      3235 Zakupnine i najamnine</t>
  </si>
  <si>
    <t xml:space="preserve">      3236 Zdravstvene i veterinarske usluge</t>
  </si>
  <si>
    <t xml:space="preserve">      3237 Intelektualne i osobne usluge</t>
  </si>
  <si>
    <t xml:space="preserve">      3238 Računalne usluge</t>
  </si>
  <si>
    <t xml:space="preserve">      3239 Ostale usluge</t>
  </si>
  <si>
    <t xml:space="preserve">      3292 Premije osiguranja</t>
  </si>
  <si>
    <t xml:space="preserve">      3294 Članarine i norme</t>
  </si>
  <si>
    <t xml:space="preserve">      3295 Pristojbe i naknade</t>
  </si>
  <si>
    <t xml:space="preserve">     34 Financijski rashodi</t>
  </si>
  <si>
    <t xml:space="preserve">      3431 Bankarske usluge i usluge platnog prometa</t>
  </si>
  <si>
    <t xml:space="preserve">   A780001 MUZEJI  PROG. MUZEJSKO GALERIJSKE DJ.**</t>
  </si>
  <si>
    <t xml:space="preserve">      3241 Naknade troškova osobama izvan radnog odnosa</t>
  </si>
  <si>
    <t xml:space="preserve">     42 Rashodi za nabavu proizvedene dugotrajne imovine</t>
  </si>
  <si>
    <t xml:space="preserve">      4227 Uređaji, strojevi i oprema za ostale namjene</t>
  </si>
  <si>
    <t xml:space="preserve">   A780002 MUZEJI ADMINISTRACIJA I UPRAVLJANJE - OSTALI IZVOR</t>
  </si>
  <si>
    <t xml:space="preserve">    31 Vlastiti prihodi</t>
  </si>
  <si>
    <t xml:space="preserve">      3213 Stručno usavršavanje zaposlenika</t>
  </si>
  <si>
    <t xml:space="preserve">      3214 Ostale naknade troškova zaposlenima</t>
  </si>
  <si>
    <t xml:space="preserve">      3225 Sitni inventar i autogume</t>
  </si>
  <si>
    <t xml:space="preserve">      3293 Reprezentacija</t>
  </si>
  <si>
    <t xml:space="preserve">      3299 Ostali nespomenuti rashodi poslovanja</t>
  </si>
  <si>
    <t xml:space="preserve">      4241 Knjige</t>
  </si>
  <si>
    <t xml:space="preserve">      4262 Ulaganja u računalne programe</t>
  </si>
  <si>
    <t xml:space="preserve">    43 Ostali prihodi</t>
  </si>
  <si>
    <t xml:space="preserve">    52 Pomoći grad. i župan</t>
  </si>
  <si>
    <t>MINISTARSTVO KULTURE I MEDIJA RH</t>
  </si>
  <si>
    <t>IZVRŠENJE FINANCIJSKOG PLANA ZA 2025. GODINU-ARHEOLOŠKI MUZEJ OSIJEK</t>
  </si>
  <si>
    <t xml:space="preserve"> 72 Prihodi od prodaje proizvedene dugotrajne imovine</t>
  </si>
  <si>
    <t xml:space="preserve">  723 Prihodi od prodaje prijevoznih sredstava</t>
  </si>
  <si>
    <t xml:space="preserve">   7231 Prijevozna sredstva u cestovnom prometu</t>
  </si>
  <si>
    <t>Tekući plan
2025.</t>
  </si>
  <si>
    <t xml:space="preserve">   3114 Plaće za posebne uvjete rada</t>
  </si>
  <si>
    <t xml:space="preserve">   3433 Zatezne kamate</t>
  </si>
  <si>
    <t xml:space="preserve">   4222 Komunikacijska oprema</t>
  </si>
  <si>
    <t xml:space="preserve">   423 Prijevozna sredstva</t>
  </si>
  <si>
    <t xml:space="preserve">   4231 Prijevozna sredstva u cestovnom prometu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</si>
</sst>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3743705557422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3" tint="0.79992065187536243"/>
        <bgColor auto="1"/>
      </patternFill>
    </fill>
    <fill>
      <patternFill patternType="solid">
        <fgColor theme="5" tint="0.79992065187536243"/>
        <bgColor auto="1"/>
      </patternFill>
    </fill>
    <fill>
      <patternFill patternType="solid">
        <fgColor theme="6" tint="0.79992065187536243"/>
        <bgColor auto="1"/>
      </patternFill>
    </fill>
    <fill>
      <patternFill patternType="solid">
        <fgColor theme="7" tint="0.79992065187536243"/>
        <bgColor auto="1"/>
      </patternFill>
    </fill>
    <fill>
      <patternFill patternType="solid">
        <fgColor theme="8" tint="0.79992065187536243"/>
        <bgColor auto="1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1" fillId="0" borderId="8" xfId="0" applyFont="1" applyBorder="1" applyAlignment="1">
      <alignment vertical="center"/>
    </xf>
    <xf numFmtId="0" fontId="11" fillId="0" borderId="3" xfId="0" applyFont="1" applyBorder="1" applyAlignment="1">
      <alignment horizontal="left" vertical="center"/>
    </xf>
    <xf numFmtId="10" fontId="11" fillId="9" borderId="3" xfId="0" applyNumberFormat="1" applyFont="1" applyFill="1" applyBorder="1" applyAlignment="1">
      <alignment horizontal="center" vertical="center"/>
    </xf>
    <xf numFmtId="164" fontId="11" fillId="9" borderId="3" xfId="0" applyNumberFormat="1" applyFont="1" applyFill="1" applyBorder="1" applyAlignment="1">
      <alignment horizontal="right" vertical="center"/>
    </xf>
    <xf numFmtId="0" fontId="16" fillId="9" borderId="3" xfId="0" applyFont="1" applyFill="1" applyBorder="1" applyAlignment="1">
      <alignment vertical="center"/>
    </xf>
    <xf numFmtId="10" fontId="11" fillId="0" borderId="8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right" vertical="center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9" fontId="9" fillId="2" borderId="1" xfId="0" applyNumberFormat="1" applyFont="1" applyFill="1" applyBorder="1" applyAlignment="1">
      <alignment horizontal="center" wrapText="1"/>
    </xf>
    <xf numFmtId="0" fontId="1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4" fontId="11" fillId="0" borderId="1" xfId="0" applyNumberFormat="1" applyFont="1" applyBorder="1" applyAlignment="1">
      <alignment horizontal="right" vertical="center"/>
    </xf>
    <xf numFmtId="10" fontId="11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5" fillId="2" borderId="1" xfId="0" applyFont="1" applyFill="1" applyBorder="1" applyAlignment="1">
      <alignment vertical="center"/>
    </xf>
    <xf numFmtId="4" fontId="5" fillId="2" borderId="1" xfId="0" applyNumberFormat="1" applyFont="1" applyFill="1" applyBorder="1" applyAlignment="1">
      <alignment horizontal="right" vertical="center"/>
    </xf>
    <xf numFmtId="10" fontId="5" fillId="2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11" fillId="0" borderId="0" xfId="0" applyNumberFormat="1" applyFont="1" applyAlignment="1">
      <alignment horizontal="right" vertical="center"/>
    </xf>
    <xf numFmtId="10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quotePrefix="1" applyFont="1"/>
    <xf numFmtId="0" fontId="13" fillId="3" borderId="2" xfId="0" applyFont="1" applyFill="1" applyBorder="1" applyAlignment="1">
      <alignment horizontal="left" vertical="center"/>
    </xf>
    <xf numFmtId="164" fontId="13" fillId="3" borderId="2" xfId="0" applyNumberFormat="1" applyFont="1" applyFill="1" applyBorder="1" applyAlignment="1">
      <alignment horizontal="right" vertical="center"/>
    </xf>
    <xf numFmtId="10" fontId="13" fillId="3" borderId="2" xfId="0" applyNumberFormat="1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164" fontId="14" fillId="4" borderId="3" xfId="0" applyNumberFormat="1" applyFont="1" applyFill="1" applyBorder="1" applyAlignment="1">
      <alignment horizontal="right" vertical="center"/>
    </xf>
    <xf numFmtId="10" fontId="14" fillId="4" borderId="3" xfId="0" applyNumberFormat="1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left" vertical="center"/>
    </xf>
    <xf numFmtId="164" fontId="9" fillId="5" borderId="3" xfId="0" applyNumberFormat="1" applyFont="1" applyFill="1" applyBorder="1" applyAlignment="1">
      <alignment horizontal="right" vertical="center"/>
    </xf>
    <xf numFmtId="10" fontId="9" fillId="5" borderId="3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164" fontId="11" fillId="0" borderId="3" xfId="0" applyNumberFormat="1" applyFont="1" applyBorder="1" applyAlignment="1">
      <alignment horizontal="right" vertical="center"/>
    </xf>
    <xf numFmtId="10" fontId="11" fillId="0" borderId="3" xfId="0" applyNumberFormat="1" applyFont="1" applyBorder="1" applyAlignment="1">
      <alignment horizontal="center" vertical="center"/>
    </xf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10" fontId="5" fillId="2" borderId="4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wrapText="1"/>
    </xf>
    <xf numFmtId="0" fontId="15" fillId="0" borderId="5" xfId="0" applyFont="1" applyBorder="1" applyAlignment="1">
      <alignment vertical="center"/>
    </xf>
    <xf numFmtId="164" fontId="15" fillId="0" borderId="6" xfId="0" applyNumberFormat="1" applyFont="1" applyBorder="1" applyAlignment="1">
      <alignment vertical="center"/>
    </xf>
    <xf numFmtId="0" fontId="15" fillId="0" borderId="7" xfId="0" applyFont="1" applyBorder="1" applyAlignment="1">
      <alignment horizontal="left" vertical="center"/>
    </xf>
    <xf numFmtId="0" fontId="15" fillId="0" borderId="0" xfId="0" applyFont="1" applyAlignment="1">
      <alignment horizontal="right" vertical="center"/>
    </xf>
    <xf numFmtId="49" fontId="15" fillId="0" borderId="0" xfId="0" applyNumberFormat="1" applyFont="1" applyAlignment="1">
      <alignment horizontal="right" vertical="center"/>
    </xf>
    <xf numFmtId="10" fontId="15" fillId="0" borderId="0" xfId="0" applyNumberFormat="1" applyFont="1" applyAlignment="1">
      <alignment horizontal="center" vertical="center"/>
    </xf>
    <xf numFmtId="0" fontId="8" fillId="6" borderId="3" xfId="0" applyFont="1" applyFill="1" applyBorder="1" applyAlignment="1">
      <alignment horizontal="left" vertical="center"/>
    </xf>
    <xf numFmtId="164" fontId="8" fillId="6" borderId="3" xfId="0" applyNumberFormat="1" applyFont="1" applyFill="1" applyBorder="1" applyAlignment="1">
      <alignment horizontal="right" vertical="center"/>
    </xf>
    <xf numFmtId="10" fontId="8" fillId="6" borderId="3" xfId="0" applyNumberFormat="1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left" vertical="center"/>
    </xf>
    <xf numFmtId="164" fontId="16" fillId="7" borderId="3" xfId="0" applyNumberFormat="1" applyFont="1" applyFill="1" applyBorder="1" applyAlignment="1">
      <alignment horizontal="right" vertical="center"/>
    </xf>
    <xf numFmtId="10" fontId="16" fillId="7" borderId="3" xfId="0" applyNumberFormat="1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left" vertical="center"/>
    </xf>
    <xf numFmtId="164" fontId="11" fillId="8" borderId="3" xfId="0" applyNumberFormat="1" applyFont="1" applyFill="1" applyBorder="1" applyAlignment="1">
      <alignment horizontal="right" vertical="center"/>
    </xf>
    <xf numFmtId="10" fontId="11" fillId="8" borderId="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9"/>
  <sheetViews>
    <sheetView zoomScaleNormal="100" workbookViewId="0">
      <pane ySplit="7" topLeftCell="A8" activePane="bottomLeft" state="frozen"/>
      <selection pane="bottomLeft" activeCell="D9" sqref="D9"/>
    </sheetView>
  </sheetViews>
  <sheetFormatPr defaultColWidth="9.140625" defaultRowHeight="15" x14ac:dyDescent="0.25"/>
  <cols>
    <col min="1" max="1" width="74" style="8" customWidth="1"/>
    <col min="2" max="4" width="19.7109375" style="8" customWidth="1"/>
    <col min="5" max="6" width="15" style="8" customWidth="1"/>
  </cols>
  <sheetData>
    <row r="1" spans="1:6" s="9" customFormat="1" ht="30" customHeight="1" x14ac:dyDescent="0.2">
      <c r="A1" s="10" t="s">
        <v>181</v>
      </c>
      <c r="B1" s="11"/>
      <c r="C1" s="11"/>
      <c r="D1" s="11"/>
      <c r="E1" s="11"/>
      <c r="F1" s="11"/>
    </row>
    <row r="2" spans="1:6" s="12" customFormat="1" ht="30" customHeight="1" x14ac:dyDescent="0.25">
      <c r="A2" s="63" t="s">
        <v>182</v>
      </c>
      <c r="B2" s="63"/>
      <c r="C2" s="63"/>
      <c r="D2" s="63"/>
      <c r="E2" s="63"/>
      <c r="F2" s="63"/>
    </row>
    <row r="3" spans="1:6" s="12" customFormat="1" ht="30" customHeight="1" x14ac:dyDescent="0.25">
      <c r="A3" s="64" t="s">
        <v>0</v>
      </c>
      <c r="B3" s="64"/>
      <c r="C3" s="64"/>
      <c r="D3" s="64"/>
      <c r="E3" s="64"/>
      <c r="F3" s="64"/>
    </row>
    <row r="4" spans="1:6" s="13" customFormat="1" ht="24.95" customHeight="1" x14ac:dyDescent="0.3">
      <c r="A4" s="64" t="s">
        <v>1</v>
      </c>
      <c r="B4" s="64"/>
      <c r="C4" s="64"/>
      <c r="D4" s="64"/>
      <c r="E4" s="64"/>
      <c r="F4" s="64"/>
    </row>
    <row r="5" spans="1:6" s="14" customFormat="1" ht="24.95" customHeight="1" x14ac:dyDescent="0.25">
      <c r="A5" s="15" t="s">
        <v>2</v>
      </c>
      <c r="B5" s="16"/>
      <c r="C5" s="16"/>
      <c r="D5" s="16"/>
      <c r="E5" s="16"/>
      <c r="F5" s="16"/>
    </row>
    <row r="6" spans="1:6" ht="57.6" customHeight="1" x14ac:dyDescent="0.25">
      <c r="A6" s="17" t="s">
        <v>3</v>
      </c>
      <c r="B6" s="17" t="s">
        <v>4</v>
      </c>
      <c r="C6" s="17" t="s">
        <v>186</v>
      </c>
      <c r="D6" s="17" t="s">
        <v>6</v>
      </c>
      <c r="E6" s="17" t="s">
        <v>7</v>
      </c>
      <c r="F6" s="17" t="s">
        <v>8</v>
      </c>
    </row>
    <row r="7" spans="1:6" s="18" customFormat="1" ht="15.95" customHeight="1" x14ac:dyDescent="0.25">
      <c r="A7" s="19" t="s">
        <v>9</v>
      </c>
      <c r="B7" s="19">
        <f>COLUMN()</f>
        <v>2</v>
      </c>
      <c r="C7" s="19">
        <f>COLUMN()</f>
        <v>3</v>
      </c>
      <c r="D7" s="19">
        <f>COLUMN()</f>
        <v>4</v>
      </c>
      <c r="E7" s="19" t="str">
        <f>_xlfn.CONCAT(TEXT(COLUMN(),"@")," (",TEXT(D7,"@")," / ",TEXT(B7,"@"),")")</f>
        <v>5 (4 / 2)</v>
      </c>
      <c r="F7" s="19" t="str">
        <f>_xlfn.CONCAT(TEXT(COLUMN(),"@")," (",TEXT(D7,"@")," / ",TEXT(C7,"@"),")")</f>
        <v>6 (4 / 3)</v>
      </c>
    </row>
    <row r="8" spans="1:6" s="18" customFormat="1" ht="24.95" customHeight="1" x14ac:dyDescent="0.25">
      <c r="A8" s="20" t="s">
        <v>10</v>
      </c>
      <c r="B8" s="21">
        <v>928278.27</v>
      </c>
      <c r="C8" s="21">
        <v>1141943</v>
      </c>
      <c r="D8" s="21">
        <v>1081786.93</v>
      </c>
      <c r="E8" s="22">
        <f t="shared" ref="E8:E14" si="0">IF(B8&lt;&gt;0,D8/B8,"-")</f>
        <v>1.1653692270530043</v>
      </c>
      <c r="F8" s="22">
        <f>IF(C8&lt;&gt;0,D8/C8,"-")</f>
        <v>0.94732130237673851</v>
      </c>
    </row>
    <row r="9" spans="1:6" s="18" customFormat="1" ht="24.95" customHeight="1" x14ac:dyDescent="0.25">
      <c r="A9" s="20" t="s">
        <v>11</v>
      </c>
      <c r="B9" s="21">
        <v>3567</v>
      </c>
      <c r="C9" s="21">
        <v>0</v>
      </c>
      <c r="D9" s="21">
        <v>0</v>
      </c>
      <c r="E9" s="22">
        <f t="shared" si="0"/>
        <v>0</v>
      </c>
      <c r="F9" s="22" t="str">
        <f>IF(C9&lt;&gt;0,D9/C9,"-")</f>
        <v>-</v>
      </c>
    </row>
    <row r="10" spans="1:6" s="23" customFormat="1" ht="30" customHeight="1" x14ac:dyDescent="0.25">
      <c r="A10" s="24" t="s">
        <v>12</v>
      </c>
      <c r="B10" s="25">
        <f>B8+B9</f>
        <v>931845.27</v>
      </c>
      <c r="C10" s="25">
        <f>C8+C9</f>
        <v>1141943</v>
      </c>
      <c r="D10" s="25">
        <f>D8+D9</f>
        <v>1081786.93</v>
      </c>
      <c r="E10" s="26">
        <f t="shared" si="0"/>
        <v>1.1609083233314046</v>
      </c>
      <c r="F10" s="26" t="str">
        <f>IF(C9&lt;&gt;0,D9/C9,"-")</f>
        <v>-</v>
      </c>
    </row>
    <row r="11" spans="1:6" s="18" customFormat="1" ht="24.95" customHeight="1" x14ac:dyDescent="0.25">
      <c r="A11" s="20" t="s">
        <v>13</v>
      </c>
      <c r="B11" s="21">
        <v>999439.75</v>
      </c>
      <c r="C11" s="21">
        <v>1150043</v>
      </c>
      <c r="D11" s="21">
        <v>1085999.72</v>
      </c>
      <c r="E11" s="22">
        <f t="shared" si="0"/>
        <v>1.0866084924078714</v>
      </c>
      <c r="F11" s="22">
        <f>IF(C11&lt;&gt;0,D11/C11,"-")</f>
        <v>0.94431227354107627</v>
      </c>
    </row>
    <row r="12" spans="1:6" s="18" customFormat="1" ht="24.95" customHeight="1" x14ac:dyDescent="0.25">
      <c r="A12" s="20" t="s">
        <v>14</v>
      </c>
      <c r="B12" s="21">
        <v>46305.7</v>
      </c>
      <c r="C12" s="21">
        <v>10700</v>
      </c>
      <c r="D12" s="21">
        <v>4684.03</v>
      </c>
      <c r="E12" s="22">
        <f t="shared" si="0"/>
        <v>0.1011545014976558</v>
      </c>
      <c r="F12" s="22">
        <f>IF(C12&lt;&gt;0,D12/C12,"-")</f>
        <v>0.4377598130841121</v>
      </c>
    </row>
    <row r="13" spans="1:6" ht="30" customHeight="1" x14ac:dyDescent="0.25">
      <c r="A13" s="24" t="s">
        <v>15</v>
      </c>
      <c r="B13" s="25">
        <f>B11+B12</f>
        <v>1045745.45</v>
      </c>
      <c r="C13" s="25">
        <f>C11+C12</f>
        <v>1160743</v>
      </c>
      <c r="D13" s="25">
        <f>D11+D12</f>
        <v>1090683.75</v>
      </c>
      <c r="E13" s="26">
        <f t="shared" si="0"/>
        <v>1.0429725034902138</v>
      </c>
      <c r="F13" s="26">
        <f>IF(C13&lt;&gt;0,D13/C13,"-")</f>
        <v>0.93964275468385339</v>
      </c>
    </row>
    <row r="14" spans="1:6" ht="30" customHeight="1" x14ac:dyDescent="0.25">
      <c r="A14" s="24" t="s">
        <v>16</v>
      </c>
      <c r="B14" s="25">
        <f>B8+B9-B11-B12</f>
        <v>-113900.17999999998</v>
      </c>
      <c r="C14" s="25">
        <f>C8+C9-C11-C12</f>
        <v>-18800</v>
      </c>
      <c r="D14" s="25">
        <f>D8+D9-D11-D12</f>
        <v>-8896.8200000000361</v>
      </c>
      <c r="E14" s="26">
        <f t="shared" si="0"/>
        <v>7.8110675505517535E-2</v>
      </c>
      <c r="F14" s="26">
        <f>IF(C14&lt;&gt;0,D14/C14,"-")</f>
        <v>0.47323510638298066</v>
      </c>
    </row>
    <row r="15" spans="1:6" x14ac:dyDescent="0.25">
      <c r="A15" s="27"/>
      <c r="B15" s="28"/>
      <c r="C15" s="28"/>
      <c r="D15" s="28"/>
      <c r="E15" s="29"/>
      <c r="F15" s="29"/>
    </row>
    <row r="16" spans="1:6" x14ac:dyDescent="0.25">
      <c r="A16" s="27"/>
      <c r="B16" s="28"/>
      <c r="C16" s="28"/>
      <c r="D16" s="28"/>
      <c r="E16" s="29"/>
      <c r="F16" s="29"/>
    </row>
    <row r="17" spans="1:6" s="14" customFormat="1" ht="21.75" customHeight="1" x14ac:dyDescent="0.2">
      <c r="A17" s="30" t="s">
        <v>17</v>
      </c>
      <c r="B17" s="16"/>
      <c r="C17" s="16"/>
      <c r="D17" s="16"/>
      <c r="E17" s="16"/>
      <c r="F17" s="16"/>
    </row>
    <row r="18" spans="1:6" ht="57.6" customHeight="1" x14ac:dyDescent="0.25">
      <c r="A18" s="17" t="s">
        <v>3</v>
      </c>
      <c r="B18" s="17" t="str">
        <f>B6</f>
        <v>Ostvarenje /
Izvršenje
01.-12.2024.</v>
      </c>
      <c r="C18" s="17" t="str">
        <f>C6</f>
        <v>Tekući plan
2025.</v>
      </c>
      <c r="D18" s="17" t="str">
        <f>D6</f>
        <v>Ostvarenje /
Izvršenje
01.-12.2025.</v>
      </c>
      <c r="E18" s="17" t="str">
        <f>E6</f>
        <v>Indeks
izvršenja
01.-12.2024.</v>
      </c>
      <c r="F18" s="17" t="str">
        <f>F6</f>
        <v>Indeks
izvršenja
01.-12.2025.</v>
      </c>
    </row>
    <row r="19" spans="1:6" s="18" customFormat="1" ht="15.95" customHeight="1" x14ac:dyDescent="0.25">
      <c r="A19" s="19" t="s">
        <v>9</v>
      </c>
      <c r="B19" s="19">
        <f>COLUMN()</f>
        <v>2</v>
      </c>
      <c r="C19" s="19">
        <f>COLUMN()</f>
        <v>3</v>
      </c>
      <c r="D19" s="19">
        <f>COLUMN()</f>
        <v>4</v>
      </c>
      <c r="E19" s="19" t="str">
        <f>_xlfn.CONCAT(TEXT(COLUMN(),"@")," (",TEXT(D19,"@")," / ",TEXT(B19,"@"),")")</f>
        <v>5 (4 / 2)</v>
      </c>
      <c r="F19" s="19" t="str">
        <f>_xlfn.CONCAT(TEXT(COLUMN(),"@")," (",TEXT(D19,"@")," / ",TEXT(C19,"@"),")")</f>
        <v>6 (4 / 3)</v>
      </c>
    </row>
    <row r="20" spans="1:6" s="18" customFormat="1" ht="24.95" customHeight="1" x14ac:dyDescent="0.25">
      <c r="A20" s="20" t="s">
        <v>18</v>
      </c>
      <c r="B20" s="21">
        <v>0</v>
      </c>
      <c r="C20" s="21">
        <v>0</v>
      </c>
      <c r="D20" s="21">
        <v>0</v>
      </c>
      <c r="E20" s="22" t="str">
        <f t="shared" ref="E20:E26" si="1">IF(B20&lt;&gt;0,D20/B20,"-")</f>
        <v>-</v>
      </c>
      <c r="F20" s="22" t="str">
        <f t="shared" ref="F20:F26" si="2">IF(C20&lt;&gt;0,D20/C20,"-")</f>
        <v>-</v>
      </c>
    </row>
    <row r="21" spans="1:6" s="18" customFormat="1" ht="24.95" customHeight="1" x14ac:dyDescent="0.25">
      <c r="A21" s="20" t="s">
        <v>19</v>
      </c>
      <c r="B21" s="21">
        <v>0</v>
      </c>
      <c r="C21" s="21">
        <v>0</v>
      </c>
      <c r="D21" s="21">
        <v>0</v>
      </c>
      <c r="E21" s="22" t="str">
        <f t="shared" si="1"/>
        <v>-</v>
      </c>
      <c r="F21" s="22" t="str">
        <f t="shared" si="2"/>
        <v>-</v>
      </c>
    </row>
    <row r="22" spans="1:6" s="18" customFormat="1" ht="30" customHeight="1" x14ac:dyDescent="0.25">
      <c r="A22" s="24" t="s">
        <v>20</v>
      </c>
      <c r="B22" s="25">
        <f>B20-B21</f>
        <v>0</v>
      </c>
      <c r="C22" s="25">
        <f>C20-C21</f>
        <v>0</v>
      </c>
      <c r="D22" s="25">
        <f>D20-D21</f>
        <v>0</v>
      </c>
      <c r="E22" s="26" t="str">
        <f t="shared" si="1"/>
        <v>-</v>
      </c>
      <c r="F22" s="26" t="str">
        <f t="shared" si="2"/>
        <v>-</v>
      </c>
    </row>
    <row r="23" spans="1:6" s="18" customFormat="1" ht="24.95" customHeight="1" x14ac:dyDescent="0.25">
      <c r="A23" s="20" t="s">
        <v>21</v>
      </c>
      <c r="B23" s="21">
        <v>159215.39000000001</v>
      </c>
      <c r="C23" s="21">
        <v>43616.39</v>
      </c>
      <c r="D23" s="21">
        <v>43616.39</v>
      </c>
      <c r="E23" s="22">
        <f t="shared" si="1"/>
        <v>0.27394581641887755</v>
      </c>
      <c r="F23" s="22">
        <f t="shared" si="2"/>
        <v>1</v>
      </c>
    </row>
    <row r="24" spans="1:6" s="18" customFormat="1" ht="24.95" customHeight="1" x14ac:dyDescent="0.25">
      <c r="A24" s="20" t="s">
        <v>22</v>
      </c>
      <c r="B24" s="21">
        <v>43616.39</v>
      </c>
      <c r="C24" s="21">
        <v>24816.39</v>
      </c>
      <c r="D24" s="21">
        <v>34719.57</v>
      </c>
      <c r="E24" s="22">
        <f t="shared" si="1"/>
        <v>0.79602117460890276</v>
      </c>
      <c r="F24" s="22">
        <f t="shared" si="2"/>
        <v>1.399058041882804</v>
      </c>
    </row>
    <row r="25" spans="1:6" ht="30" customHeight="1" x14ac:dyDescent="0.25">
      <c r="A25" s="24" t="s">
        <v>23</v>
      </c>
      <c r="B25" s="25">
        <f>B20-B21+B23-B24</f>
        <v>115599.00000000001</v>
      </c>
      <c r="C25" s="25">
        <f>C20-C21+C23-C24</f>
        <v>18800</v>
      </c>
      <c r="D25" s="25">
        <f>D20-D21+D23-D24</f>
        <v>8896.82</v>
      </c>
      <c r="E25" s="26">
        <f t="shared" si="1"/>
        <v>7.6962776494606339E-2</v>
      </c>
      <c r="F25" s="26">
        <f t="shared" si="2"/>
        <v>0.47323510638297872</v>
      </c>
    </row>
    <row r="26" spans="1:6" ht="30" customHeight="1" x14ac:dyDescent="0.25">
      <c r="A26" s="24" t="s">
        <v>24</v>
      </c>
      <c r="B26" s="25">
        <f>B14+B25</f>
        <v>1698.8200000000361</v>
      </c>
      <c r="C26" s="25">
        <f>C14+C25</f>
        <v>0</v>
      </c>
      <c r="D26" s="25">
        <f>D14+D25</f>
        <v>-3.637978807091713E-11</v>
      </c>
      <c r="E26" s="26">
        <f t="shared" si="1"/>
        <v>-2.1414739684555371E-14</v>
      </c>
      <c r="F26" s="26" t="str">
        <f t="shared" si="2"/>
        <v>-</v>
      </c>
    </row>
    <row r="27" spans="1:6" x14ac:dyDescent="0.25">
      <c r="A27" s="18"/>
      <c r="B27" s="18"/>
      <c r="C27" s="18"/>
      <c r="D27" s="18"/>
      <c r="E27" s="18"/>
      <c r="F27" s="18"/>
    </row>
    <row r="28" spans="1:6" x14ac:dyDescent="0.25">
      <c r="A28" s="18"/>
      <c r="B28" s="18"/>
      <c r="C28" s="18"/>
      <c r="D28" s="18"/>
      <c r="E28" s="18"/>
      <c r="F28" s="18"/>
    </row>
    <row r="29" spans="1:6" x14ac:dyDescent="0.25">
      <c r="C29" s="31"/>
    </row>
  </sheetData>
  <mergeCells count="3">
    <mergeCell ref="A2:F2"/>
    <mergeCell ref="A4:F4"/>
    <mergeCell ref="A3:F3"/>
  </mergeCells>
  <pageMargins left="0.39370078740157499" right="0.39370078740157499" top="0.39370078740157499" bottom="0.39370078740157499" header="0.23622047244094499" footer="0.23622047244094499"/>
  <pageSetup paperSize="9" scale="10" fitToHeight="0" orientation="portrait" r:id="rId1"/>
  <headerFooter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43"/>
  <sheetViews>
    <sheetView tabSelected="1" zoomScaleNormal="100" workbookViewId="0">
      <pane ySplit="6" topLeftCell="A79" activePane="bottomLeft" state="frozen"/>
      <selection pane="bottomLeft" activeCell="D86" sqref="D86"/>
    </sheetView>
  </sheetViews>
  <sheetFormatPr defaultColWidth="9.140625" defaultRowHeight="15" x14ac:dyDescent="0.25"/>
  <cols>
    <col min="1" max="1" width="73.7109375" style="8" customWidth="1"/>
    <col min="2" max="2" width="29.7109375" style="8" customWidth="1"/>
    <col min="3" max="4" width="19.7109375" style="8" customWidth="1"/>
    <col min="5" max="5" width="15.7109375" style="8" customWidth="1"/>
    <col min="6" max="6" width="12.7109375" style="8" customWidth="1"/>
  </cols>
  <sheetData>
    <row r="1" spans="1:6" s="12" customFormat="1" ht="30" customHeight="1" x14ac:dyDescent="0.25">
      <c r="A1" s="64" t="s">
        <v>0</v>
      </c>
      <c r="B1" s="64"/>
      <c r="C1" s="64"/>
      <c r="D1" s="64"/>
      <c r="E1" s="64"/>
      <c r="F1" s="64"/>
    </row>
    <row r="2" spans="1:6" s="12" customFormat="1" ht="30" customHeight="1" x14ac:dyDescent="0.25">
      <c r="A2" s="64" t="s">
        <v>25</v>
      </c>
      <c r="B2" s="64"/>
      <c r="C2" s="64"/>
      <c r="D2" s="64"/>
      <c r="E2" s="64"/>
      <c r="F2" s="64"/>
    </row>
    <row r="3" spans="1:6" s="13" customFormat="1" ht="24.95" customHeight="1" x14ac:dyDescent="0.3">
      <c r="A3" s="64" t="s">
        <v>26</v>
      </c>
      <c r="B3" s="64"/>
      <c r="C3" s="64"/>
      <c r="D3" s="64"/>
      <c r="E3" s="64"/>
      <c r="F3" s="64"/>
    </row>
    <row r="4" spans="1:6" s="14" customFormat="1" ht="24.95" customHeight="1" x14ac:dyDescent="0.25">
      <c r="A4" s="15" t="s">
        <v>27</v>
      </c>
      <c r="B4" s="16"/>
      <c r="C4" s="16"/>
      <c r="D4" s="16"/>
      <c r="E4" s="16"/>
      <c r="F4" s="16"/>
    </row>
    <row r="5" spans="1:6" ht="57.6" customHeight="1" x14ac:dyDescent="0.25">
      <c r="A5" s="17" t="s">
        <v>28</v>
      </c>
      <c r="B5" s="17" t="s">
        <v>29</v>
      </c>
      <c r="C5" s="17" t="s">
        <v>186</v>
      </c>
      <c r="D5" s="17" t="s">
        <v>30</v>
      </c>
      <c r="E5" s="17" t="s">
        <v>31</v>
      </c>
      <c r="F5" s="17" t="s">
        <v>32</v>
      </c>
    </row>
    <row r="6" spans="1:6" s="18" customFormat="1" ht="15.95" customHeight="1" x14ac:dyDescent="0.25">
      <c r="A6" s="19" t="s">
        <v>9</v>
      </c>
      <c r="B6" s="19">
        <f>COLUMN()</f>
        <v>2</v>
      </c>
      <c r="C6" s="19">
        <v>3</v>
      </c>
      <c r="D6" s="19">
        <f>COLUMN()</f>
        <v>4</v>
      </c>
      <c r="E6" s="19" t="str">
        <f>_xlfn.CONCAT(TEXT(COLUMN(),"@")," (",TEXT(D6,"@")," / ",TEXT(B6,"@"),")")</f>
        <v>5 (4 / 2)</v>
      </c>
      <c r="F6" s="19" t="str">
        <f>_xlfn.CONCAT(TEXT(COLUMN(),"@")," (",TEXT(D6,"@")," / ",TEXT(C6,"@"),")")</f>
        <v>6 (4 / 3)</v>
      </c>
    </row>
    <row r="7" spans="1:6" x14ac:dyDescent="0.25">
      <c r="A7" s="32" t="s">
        <v>10</v>
      </c>
      <c r="B7" s="33">
        <f>SUBTOTAL(9,B10:B29)</f>
        <v>928278.27</v>
      </c>
      <c r="C7" s="33">
        <v>1141943</v>
      </c>
      <c r="D7" s="33">
        <f>SUBTOTAL(9,D10:D29)</f>
        <v>1081786.93</v>
      </c>
      <c r="E7" s="34">
        <f t="shared" ref="E7:E33" si="0">IF(B7&lt;&gt;0,D7/B7,"-")</f>
        <v>1.1653692270530043</v>
      </c>
      <c r="F7" s="34">
        <f t="shared" ref="F7:F33" si="1">IF(C7&lt;&gt;0,D7/C7,"-")</f>
        <v>0.94732130237673851</v>
      </c>
    </row>
    <row r="8" spans="1:6" x14ac:dyDescent="0.25">
      <c r="A8" s="35" t="s">
        <v>33</v>
      </c>
      <c r="B8" s="36">
        <f>SUBTOTAL(9,B10:B10)</f>
        <v>0</v>
      </c>
      <c r="C8" s="36">
        <v>0</v>
      </c>
      <c r="D8" s="36">
        <f>SUBTOTAL(9,D10:D10)</f>
        <v>0</v>
      </c>
      <c r="E8" s="37" t="str">
        <f t="shared" si="0"/>
        <v>-</v>
      </c>
      <c r="F8" s="37" t="str">
        <f t="shared" si="1"/>
        <v>-</v>
      </c>
    </row>
    <row r="9" spans="1:6" x14ac:dyDescent="0.25">
      <c r="A9" s="38" t="s">
        <v>34</v>
      </c>
      <c r="B9" s="39">
        <f>SUBTOTAL(9,B10:B10)</f>
        <v>0</v>
      </c>
      <c r="C9" s="39">
        <v>0</v>
      </c>
      <c r="D9" s="39">
        <f>SUBTOTAL(9,D10:D10)</f>
        <v>0</v>
      </c>
      <c r="E9" s="40" t="str">
        <f t="shared" si="0"/>
        <v>-</v>
      </c>
      <c r="F9" s="40" t="str">
        <f t="shared" si="1"/>
        <v>-</v>
      </c>
    </row>
    <row r="10" spans="1:6" x14ac:dyDescent="0.25">
      <c r="A10" s="41" t="s">
        <v>35</v>
      </c>
      <c r="B10" s="42">
        <v>0</v>
      </c>
      <c r="C10" s="42">
        <v>0</v>
      </c>
      <c r="D10" s="42">
        <v>0</v>
      </c>
      <c r="E10" s="43" t="str">
        <f t="shared" si="0"/>
        <v>-</v>
      </c>
      <c r="F10" s="43" t="str">
        <f t="shared" si="1"/>
        <v>-</v>
      </c>
    </row>
    <row r="11" spans="1:6" x14ac:dyDescent="0.25">
      <c r="A11" s="35" t="s">
        <v>36</v>
      </c>
      <c r="B11" s="36">
        <f>SUBTOTAL(9,B13:B15)</f>
        <v>20997.040000000001</v>
      </c>
      <c r="C11" s="36">
        <v>27500</v>
      </c>
      <c r="D11" s="36">
        <f>SUBTOTAL(9,D13:D15)</f>
        <v>2700</v>
      </c>
      <c r="E11" s="37">
        <f t="shared" si="0"/>
        <v>0.1285895535751706</v>
      </c>
      <c r="F11" s="37">
        <f t="shared" si="1"/>
        <v>9.8181818181818176E-2</v>
      </c>
    </row>
    <row r="12" spans="1:6" x14ac:dyDescent="0.25">
      <c r="A12" s="38" t="s">
        <v>37</v>
      </c>
      <c r="B12" s="39">
        <f>SUBTOTAL(9,B13:B13)</f>
        <v>100</v>
      </c>
      <c r="C12" s="39">
        <v>7000</v>
      </c>
      <c r="D12" s="39">
        <f>SUBTOTAL(9,D13:D13)</f>
        <v>2700</v>
      </c>
      <c r="E12" s="40">
        <f t="shared" si="0"/>
        <v>27</v>
      </c>
      <c r="F12" s="40">
        <f t="shared" si="1"/>
        <v>0.38571428571428573</v>
      </c>
    </row>
    <row r="13" spans="1:6" x14ac:dyDescent="0.25">
      <c r="A13" s="41" t="s">
        <v>38</v>
      </c>
      <c r="B13" s="42">
        <v>100</v>
      </c>
      <c r="C13" s="42">
        <v>7000</v>
      </c>
      <c r="D13" s="42">
        <v>2700</v>
      </c>
      <c r="E13" s="43">
        <f t="shared" si="0"/>
        <v>27</v>
      </c>
      <c r="F13" s="43">
        <f t="shared" si="1"/>
        <v>0.38571428571428573</v>
      </c>
    </row>
    <row r="14" spans="1:6" x14ac:dyDescent="0.25">
      <c r="A14" s="38" t="s">
        <v>39</v>
      </c>
      <c r="B14" s="39">
        <f>SUBTOTAL(9,B15:B15)</f>
        <v>20897.04</v>
      </c>
      <c r="C14" s="39">
        <v>20500</v>
      </c>
      <c r="D14" s="39">
        <f>SUBTOTAL(9,D15:D15)</f>
        <v>0</v>
      </c>
      <c r="E14" s="40">
        <f t="shared" si="0"/>
        <v>0</v>
      </c>
      <c r="F14" s="40">
        <f t="shared" si="1"/>
        <v>0</v>
      </c>
    </row>
    <row r="15" spans="1:6" x14ac:dyDescent="0.25">
      <c r="A15" s="41" t="s">
        <v>40</v>
      </c>
      <c r="B15" s="42">
        <v>20897.04</v>
      </c>
      <c r="C15" s="42">
        <v>20500</v>
      </c>
      <c r="D15" s="42">
        <v>0</v>
      </c>
      <c r="E15" s="43">
        <f t="shared" si="0"/>
        <v>0</v>
      </c>
      <c r="F15" s="43">
        <f t="shared" si="1"/>
        <v>0</v>
      </c>
    </row>
    <row r="16" spans="1:6" x14ac:dyDescent="0.25">
      <c r="A16" s="35" t="s">
        <v>41</v>
      </c>
      <c r="B16" s="36">
        <f>SUBTOTAL(9,B18:B18)</f>
        <v>113.69</v>
      </c>
      <c r="C16" s="36">
        <v>100</v>
      </c>
      <c r="D16" s="36">
        <f>SUBTOTAL(9,D18:D18)</f>
        <v>9.91</v>
      </c>
      <c r="E16" s="37">
        <f t="shared" si="0"/>
        <v>8.7166857243381121E-2</v>
      </c>
      <c r="F16" s="37">
        <f t="shared" si="1"/>
        <v>9.9100000000000008E-2</v>
      </c>
    </row>
    <row r="17" spans="1:6" x14ac:dyDescent="0.25">
      <c r="A17" s="38" t="s">
        <v>42</v>
      </c>
      <c r="B17" s="39">
        <f>SUBTOTAL(9,B18:B18)</f>
        <v>113.69</v>
      </c>
      <c r="C17" s="39">
        <v>100</v>
      </c>
      <c r="D17" s="39">
        <f>SUBTOTAL(9,D18:D18)</f>
        <v>9.91</v>
      </c>
      <c r="E17" s="40">
        <f t="shared" si="0"/>
        <v>8.7166857243381121E-2</v>
      </c>
      <c r="F17" s="40">
        <f t="shared" si="1"/>
        <v>9.9100000000000008E-2</v>
      </c>
    </row>
    <row r="18" spans="1:6" x14ac:dyDescent="0.25">
      <c r="A18" s="41" t="s">
        <v>43</v>
      </c>
      <c r="B18" s="42">
        <v>113.69</v>
      </c>
      <c r="C18" s="42">
        <v>100</v>
      </c>
      <c r="D18" s="42">
        <v>9.91</v>
      </c>
      <c r="E18" s="43">
        <f t="shared" si="0"/>
        <v>8.7166857243381121E-2</v>
      </c>
      <c r="F18" s="43">
        <f t="shared" si="1"/>
        <v>9.9100000000000008E-2</v>
      </c>
    </row>
    <row r="19" spans="1:6" x14ac:dyDescent="0.25">
      <c r="A19" s="35" t="s">
        <v>44</v>
      </c>
      <c r="B19" s="36">
        <f>SUBTOTAL(9,B21:B21)</f>
        <v>4644.92</v>
      </c>
      <c r="C19" s="36">
        <v>8800</v>
      </c>
      <c r="D19" s="36">
        <f>SUBTOTAL(9,D21:D21)</f>
        <v>5820.44</v>
      </c>
      <c r="E19" s="37">
        <f t="shared" si="0"/>
        <v>1.2530764792504498</v>
      </c>
      <c r="F19" s="37">
        <f t="shared" si="1"/>
        <v>0.66141363636363637</v>
      </c>
    </row>
    <row r="20" spans="1:6" x14ac:dyDescent="0.25">
      <c r="A20" s="38" t="s">
        <v>45</v>
      </c>
      <c r="B20" s="39">
        <f>SUBTOTAL(9,B21:B21)</f>
        <v>4644.92</v>
      </c>
      <c r="C20" s="39">
        <v>8800</v>
      </c>
      <c r="D20" s="39">
        <f>SUBTOTAL(9,D21:D21)</f>
        <v>5820.44</v>
      </c>
      <c r="E20" s="40">
        <f t="shared" si="0"/>
        <v>1.2530764792504498</v>
      </c>
      <c r="F20" s="40">
        <f t="shared" si="1"/>
        <v>0.66141363636363637</v>
      </c>
    </row>
    <row r="21" spans="1:6" x14ac:dyDescent="0.25">
      <c r="A21" s="41" t="s">
        <v>46</v>
      </c>
      <c r="B21" s="42">
        <v>4644.92</v>
      </c>
      <c r="C21" s="42">
        <v>8800</v>
      </c>
      <c r="D21" s="42">
        <v>5820.44</v>
      </c>
      <c r="E21" s="43">
        <f t="shared" si="0"/>
        <v>1.2530764792504498</v>
      </c>
      <c r="F21" s="43">
        <f t="shared" si="1"/>
        <v>0.66141363636363637</v>
      </c>
    </row>
    <row r="22" spans="1:6" x14ac:dyDescent="0.25">
      <c r="A22" s="35" t="s">
        <v>47</v>
      </c>
      <c r="B22" s="36">
        <f>SUBTOTAL(9,B24:B25)</f>
        <v>153437.13</v>
      </c>
      <c r="C22" s="36">
        <v>152800</v>
      </c>
      <c r="D22" s="36">
        <f>SUBTOTAL(9,D24:D25)</f>
        <v>147563.62000000002</v>
      </c>
      <c r="E22" s="37">
        <f t="shared" si="0"/>
        <v>0.96172041278405052</v>
      </c>
      <c r="F22" s="37">
        <f t="shared" si="1"/>
        <v>0.96573049738219907</v>
      </c>
    </row>
    <row r="23" spans="1:6" x14ac:dyDescent="0.25">
      <c r="A23" s="38" t="s">
        <v>48</v>
      </c>
      <c r="B23" s="39">
        <f>SUBTOTAL(9,B24:B25)</f>
        <v>153437.13</v>
      </c>
      <c r="C23" s="39">
        <f>SUM(C24+C25)</f>
        <v>152800</v>
      </c>
      <c r="D23" s="39">
        <f>SUBTOTAL(9,D24:D25)</f>
        <v>147563.62000000002</v>
      </c>
      <c r="E23" s="40">
        <f t="shared" si="0"/>
        <v>0.96172041278405052</v>
      </c>
      <c r="F23" s="40">
        <f t="shared" si="1"/>
        <v>0.96573049738219907</v>
      </c>
    </row>
    <row r="24" spans="1:6" x14ac:dyDescent="0.25">
      <c r="A24" s="41" t="s">
        <v>49</v>
      </c>
      <c r="B24" s="42">
        <v>2420.34</v>
      </c>
      <c r="C24" s="42">
        <v>4500</v>
      </c>
      <c r="D24" s="42">
        <v>2172.23</v>
      </c>
      <c r="E24" s="43">
        <f t="shared" si="0"/>
        <v>0.8974896088979234</v>
      </c>
      <c r="F24" s="43">
        <f t="shared" si="1"/>
        <v>0.4827177777777778</v>
      </c>
    </row>
    <row r="25" spans="1:6" x14ac:dyDescent="0.25">
      <c r="A25" s="41" t="s">
        <v>50</v>
      </c>
      <c r="B25" s="42">
        <v>151016.79</v>
      </c>
      <c r="C25" s="42">
        <v>148300</v>
      </c>
      <c r="D25" s="42">
        <v>145391.39000000001</v>
      </c>
      <c r="E25" s="43">
        <f t="shared" si="0"/>
        <v>0.96274983728630448</v>
      </c>
      <c r="F25" s="43">
        <f t="shared" si="1"/>
        <v>0.98038698583951456</v>
      </c>
    </row>
    <row r="26" spans="1:6" x14ac:dyDescent="0.25">
      <c r="A26" s="35" t="s">
        <v>51</v>
      </c>
      <c r="B26" s="36">
        <f>SUBTOTAL(9,B28:B29)</f>
        <v>749085.49</v>
      </c>
      <c r="C26" s="36">
        <v>952743</v>
      </c>
      <c r="D26" s="36">
        <f>SUBTOTAL(9,D28:D29)</f>
        <v>925692.96</v>
      </c>
      <c r="E26" s="37">
        <f t="shared" si="0"/>
        <v>1.2357641048420254</v>
      </c>
      <c r="F26" s="37">
        <f t="shared" si="1"/>
        <v>0.97160825112333538</v>
      </c>
    </row>
    <row r="27" spans="1:6" x14ac:dyDescent="0.25">
      <c r="A27" s="38" t="s">
        <v>52</v>
      </c>
      <c r="B27" s="39">
        <f>SUBTOTAL(9,B28:B29)</f>
        <v>749085.49</v>
      </c>
      <c r="C27" s="39">
        <f>SUM(C28+C29)</f>
        <v>952743</v>
      </c>
      <c r="D27" s="39">
        <f>SUBTOTAL(9,D28:D29)</f>
        <v>925692.96</v>
      </c>
      <c r="E27" s="40">
        <f t="shared" si="0"/>
        <v>1.2357641048420254</v>
      </c>
      <c r="F27" s="40">
        <f t="shared" si="1"/>
        <v>0.97160825112333538</v>
      </c>
    </row>
    <row r="28" spans="1:6" x14ac:dyDescent="0.25">
      <c r="A28" s="41" t="s">
        <v>53</v>
      </c>
      <c r="B28" s="42">
        <v>749085.49</v>
      </c>
      <c r="C28" s="42">
        <v>948243</v>
      </c>
      <c r="D28" s="42">
        <v>921253.07</v>
      </c>
      <c r="E28" s="43">
        <f t="shared" si="0"/>
        <v>1.2298370243428423</v>
      </c>
      <c r="F28" s="43">
        <f t="shared" si="1"/>
        <v>0.97153690562440209</v>
      </c>
    </row>
    <row r="29" spans="1:6" x14ac:dyDescent="0.25">
      <c r="A29" s="41" t="s">
        <v>54</v>
      </c>
      <c r="B29" s="42">
        <v>0</v>
      </c>
      <c r="C29" s="42">
        <v>4500</v>
      </c>
      <c r="D29" s="42">
        <v>4439.8900000000003</v>
      </c>
      <c r="E29" s="43" t="str">
        <f t="shared" si="0"/>
        <v>-</v>
      </c>
      <c r="F29" s="43">
        <f t="shared" si="1"/>
        <v>0.98664222222222231</v>
      </c>
    </row>
    <row r="30" spans="1:6" x14ac:dyDescent="0.25">
      <c r="A30" s="35" t="s">
        <v>183</v>
      </c>
      <c r="B30" s="36">
        <v>3567</v>
      </c>
      <c r="C30" s="36">
        <v>0</v>
      </c>
      <c r="D30" s="36">
        <f>SUBTOTAL(9,D32:D33)</f>
        <v>0</v>
      </c>
      <c r="E30" s="37">
        <f t="shared" ref="E30:E32" si="2">IF(B30&lt;&gt;0,D30/B30,"-")</f>
        <v>0</v>
      </c>
      <c r="F30" s="37" t="str">
        <f t="shared" ref="F30:F32" si="3">IF(C30&lt;&gt;0,D30/C30,"-")</f>
        <v>-</v>
      </c>
    </row>
    <row r="31" spans="1:6" x14ac:dyDescent="0.25">
      <c r="A31" s="38" t="s">
        <v>184</v>
      </c>
      <c r="B31" s="39">
        <v>3567</v>
      </c>
      <c r="C31" s="39">
        <v>0</v>
      </c>
      <c r="D31" s="39">
        <f>SUBTOTAL(9,D32:D33)</f>
        <v>0</v>
      </c>
      <c r="E31" s="40">
        <f t="shared" si="2"/>
        <v>0</v>
      </c>
      <c r="F31" s="40" t="str">
        <f t="shared" si="3"/>
        <v>-</v>
      </c>
    </row>
    <row r="32" spans="1:6" x14ac:dyDescent="0.25">
      <c r="A32" s="41" t="s">
        <v>185</v>
      </c>
      <c r="B32" s="42">
        <v>3567</v>
      </c>
      <c r="C32" s="42">
        <v>0</v>
      </c>
      <c r="D32" s="42">
        <v>0</v>
      </c>
      <c r="E32" s="43">
        <f t="shared" si="2"/>
        <v>0</v>
      </c>
      <c r="F32" s="43" t="str">
        <f t="shared" si="3"/>
        <v>-</v>
      </c>
    </row>
    <row r="33" spans="1:6" ht="20.100000000000001" customHeight="1" x14ac:dyDescent="0.25">
      <c r="A33" s="44" t="s">
        <v>55</v>
      </c>
      <c r="B33" s="45">
        <f>IFERROR(SUBTOTAL(9,B10:B30),0)</f>
        <v>931845.27</v>
      </c>
      <c r="C33" s="45">
        <v>1141943</v>
      </c>
      <c r="D33" s="45">
        <f>IFERROR(SUBTOTAL(9,D10:D29),0)</f>
        <v>1081786.93</v>
      </c>
      <c r="E33" s="46">
        <f t="shared" si="0"/>
        <v>1.1609083233314046</v>
      </c>
      <c r="F33" s="46">
        <f t="shared" si="1"/>
        <v>0.94732130237673851</v>
      </c>
    </row>
    <row r="34" spans="1:6" x14ac:dyDescent="0.25">
      <c r="A34" s="18"/>
      <c r="B34" s="18"/>
      <c r="C34" s="18"/>
      <c r="D34" s="18"/>
      <c r="E34" s="18"/>
      <c r="F34" s="18"/>
    </row>
    <row r="35" spans="1:6" x14ac:dyDescent="0.25">
      <c r="A35" s="18"/>
      <c r="B35" s="18"/>
      <c r="C35" s="18"/>
      <c r="D35" s="18"/>
      <c r="E35" s="18"/>
      <c r="F35" s="18"/>
    </row>
    <row r="36" spans="1:6" s="14" customFormat="1" ht="24.95" customHeight="1" x14ac:dyDescent="0.25">
      <c r="A36" s="15" t="s">
        <v>56</v>
      </c>
      <c r="B36" s="16"/>
      <c r="C36" s="16"/>
      <c r="D36" s="16"/>
      <c r="E36" s="16"/>
      <c r="F36" s="16"/>
    </row>
    <row r="37" spans="1:6" ht="57.6" customHeight="1" x14ac:dyDescent="0.25">
      <c r="A37" s="47" t="s">
        <v>28</v>
      </c>
      <c r="B37" s="17" t="s">
        <v>29</v>
      </c>
      <c r="C37" s="17" t="s">
        <v>5</v>
      </c>
      <c r="D37" s="17" t="s">
        <v>30</v>
      </c>
      <c r="E37" s="17" t="s">
        <v>31</v>
      </c>
      <c r="F37" s="17" t="s">
        <v>32</v>
      </c>
    </row>
    <row r="38" spans="1:6" s="18" customFormat="1" ht="15.95" customHeight="1" x14ac:dyDescent="0.25">
      <c r="A38" s="19" t="s">
        <v>9</v>
      </c>
      <c r="B38" s="19">
        <f>COLUMN()</f>
        <v>2</v>
      </c>
      <c r="C38" s="19">
        <v>3</v>
      </c>
      <c r="D38" s="19">
        <f>COLUMN()</f>
        <v>4</v>
      </c>
      <c r="E38" s="19" t="str">
        <f>_xlfn.CONCAT(TEXT(COLUMN(),"@")," (",TEXT(D38,"@")," / ",TEXT(B38,"@"),")")</f>
        <v>5 (4 / 2)</v>
      </c>
      <c r="F38" s="19" t="str">
        <f>_xlfn.CONCAT(TEXT(COLUMN(),"@")," (",TEXT(D38,"@")," / ",TEXT(C38,"@"),")")</f>
        <v>6 (4 / 3)</v>
      </c>
    </row>
    <row r="39" spans="1:6" x14ac:dyDescent="0.25">
      <c r="A39" s="32" t="s">
        <v>13</v>
      </c>
      <c r="B39" s="33">
        <f>SUBTOTAL(9,B42:B82)</f>
        <v>999439.75000000023</v>
      </c>
      <c r="C39" s="33">
        <v>1150043</v>
      </c>
      <c r="D39" s="33">
        <f>SUBTOTAL(9,D42:D81)</f>
        <v>1085999.7200000002</v>
      </c>
      <c r="E39" s="34">
        <f t="shared" ref="E39:E71" si="4">IF(B39&lt;&gt;0,D39/B39,"-")</f>
        <v>1.0866084924078714</v>
      </c>
      <c r="F39" s="34">
        <f t="shared" ref="F39:F71" si="5">IF(C39&lt;&gt;0,D39/C39,"-")</f>
        <v>0.9443122735410765</v>
      </c>
    </row>
    <row r="40" spans="1:6" x14ac:dyDescent="0.25">
      <c r="A40" s="35" t="s">
        <v>57</v>
      </c>
      <c r="B40" s="36">
        <f>SUBTOTAL(9,B42:B48)</f>
        <v>558422.83000000007</v>
      </c>
      <c r="C40" s="36">
        <v>702850</v>
      </c>
      <c r="D40" s="36">
        <f>SUBTOTAL(9,D42:D48)</f>
        <v>675827.8</v>
      </c>
      <c r="E40" s="37">
        <f t="shared" si="4"/>
        <v>1.2102438576875518</v>
      </c>
      <c r="F40" s="37">
        <f t="shared" si="5"/>
        <v>0.96155338977022131</v>
      </c>
    </row>
    <row r="41" spans="1:6" x14ac:dyDescent="0.25">
      <c r="A41" s="38" t="s">
        <v>58</v>
      </c>
      <c r="B41" s="39">
        <f>SUBTOTAL(9,B42:B44)</f>
        <v>461234.91000000003</v>
      </c>
      <c r="C41" s="39">
        <f>SUM(C42+C43+C44)</f>
        <v>600600</v>
      </c>
      <c r="D41" s="39">
        <f>SUBTOTAL(9,D42:D43)</f>
        <v>577428.41</v>
      </c>
      <c r="E41" s="40">
        <f t="shared" si="4"/>
        <v>1.2519182687190784</v>
      </c>
      <c r="F41" s="40">
        <f t="shared" si="5"/>
        <v>0.96141926406926415</v>
      </c>
    </row>
    <row r="42" spans="1:6" x14ac:dyDescent="0.25">
      <c r="A42" s="41" t="s">
        <v>59</v>
      </c>
      <c r="B42" s="42">
        <v>452777.31</v>
      </c>
      <c r="C42" s="42">
        <v>584800</v>
      </c>
      <c r="D42" s="42">
        <v>564399.30000000005</v>
      </c>
      <c r="E42" s="43">
        <f t="shared" si="4"/>
        <v>1.2465273491730406</v>
      </c>
      <c r="F42" s="43">
        <f t="shared" si="5"/>
        <v>0.96511508207934349</v>
      </c>
    </row>
    <row r="43" spans="1:6" x14ac:dyDescent="0.25">
      <c r="A43" s="41" t="s">
        <v>60</v>
      </c>
      <c r="B43" s="42">
        <v>7776.08</v>
      </c>
      <c r="C43" s="42">
        <v>15800</v>
      </c>
      <c r="D43" s="42">
        <v>13029.11</v>
      </c>
      <c r="E43" s="43">
        <f t="shared" si="4"/>
        <v>1.6755370315120215</v>
      </c>
      <c r="F43" s="43">
        <f t="shared" si="5"/>
        <v>0.82462721518987347</v>
      </c>
    </row>
    <row r="44" spans="1:6" x14ac:dyDescent="0.25">
      <c r="A44" s="2" t="s">
        <v>187</v>
      </c>
      <c r="B44" s="42">
        <v>681.52</v>
      </c>
      <c r="C44" s="42">
        <v>0</v>
      </c>
      <c r="D44" s="42"/>
      <c r="E44" s="43"/>
      <c r="F44" s="43"/>
    </row>
    <row r="45" spans="1:6" x14ac:dyDescent="0.25">
      <c r="A45" s="38" t="s">
        <v>61</v>
      </c>
      <c r="B45" s="39">
        <f>SUBTOTAL(9,B46:B46)</f>
        <v>31366.69</v>
      </c>
      <c r="C45" s="39">
        <v>17250</v>
      </c>
      <c r="D45" s="39">
        <f>SUBTOTAL(9,D46:D46)</f>
        <v>18283.93</v>
      </c>
      <c r="E45" s="40">
        <f t="shared" si="4"/>
        <v>0.58290913067333538</v>
      </c>
      <c r="F45" s="40">
        <f t="shared" si="5"/>
        <v>1.0599379710144927</v>
      </c>
    </row>
    <row r="46" spans="1:6" x14ac:dyDescent="0.25">
      <c r="A46" s="41" t="s">
        <v>62</v>
      </c>
      <c r="B46" s="42">
        <v>31366.69</v>
      </c>
      <c r="C46" s="42">
        <v>17250</v>
      </c>
      <c r="D46" s="42">
        <v>18283.93</v>
      </c>
      <c r="E46" s="43">
        <f t="shared" si="4"/>
        <v>0.58290913067333538</v>
      </c>
      <c r="F46" s="43">
        <f t="shared" si="5"/>
        <v>1.0599379710144927</v>
      </c>
    </row>
    <row r="47" spans="1:6" x14ac:dyDescent="0.25">
      <c r="A47" s="38" t="s">
        <v>63</v>
      </c>
      <c r="B47" s="39">
        <f>SUBTOTAL(9,B48:B48)</f>
        <v>65821.23</v>
      </c>
      <c r="C47" s="39">
        <v>85000</v>
      </c>
      <c r="D47" s="39">
        <f>SUBTOTAL(9,D48:D48)</f>
        <v>80115.460000000006</v>
      </c>
      <c r="E47" s="40">
        <f t="shared" si="4"/>
        <v>1.2171674701308379</v>
      </c>
      <c r="F47" s="40">
        <f t="shared" si="5"/>
        <v>0.94253482352941187</v>
      </c>
    </row>
    <row r="48" spans="1:6" x14ac:dyDescent="0.25">
      <c r="A48" s="41" t="s">
        <v>64</v>
      </c>
      <c r="B48" s="42">
        <v>65821.23</v>
      </c>
      <c r="C48" s="42">
        <v>85000</v>
      </c>
      <c r="D48" s="42">
        <v>80115.460000000006</v>
      </c>
      <c r="E48" s="43">
        <f t="shared" si="4"/>
        <v>1.2171674701308379</v>
      </c>
      <c r="F48" s="43">
        <f t="shared" si="5"/>
        <v>0.94253482352941187</v>
      </c>
    </row>
    <row r="49" spans="1:6" x14ac:dyDescent="0.25">
      <c r="A49" s="35" t="s">
        <v>65</v>
      </c>
      <c r="B49" s="36">
        <f>SUBTOTAL(9,B51:B78)</f>
        <v>440018.49</v>
      </c>
      <c r="C49" s="36">
        <v>446193</v>
      </c>
      <c r="D49" s="36">
        <f>SUBTOTAL(9,D51:D78)</f>
        <v>409316.37</v>
      </c>
      <c r="E49" s="37">
        <f t="shared" si="4"/>
        <v>0.93022538666500132</v>
      </c>
      <c r="F49" s="37">
        <f t="shared" si="5"/>
        <v>0.91735273749252</v>
      </c>
    </row>
    <row r="50" spans="1:6" x14ac:dyDescent="0.25">
      <c r="A50" s="38" t="s">
        <v>66</v>
      </c>
      <c r="B50" s="39">
        <f>SUBTOTAL(9,B51:B54)</f>
        <v>30615.05</v>
      </c>
      <c r="C50" s="39">
        <f>SUM(C51+C52+C53+C54)</f>
        <v>41200</v>
      </c>
      <c r="D50" s="39">
        <f>SUBTOTAL(9,D51:D54)</f>
        <v>36344.32</v>
      </c>
      <c r="E50" s="40">
        <f t="shared" si="4"/>
        <v>1.1871390051624937</v>
      </c>
      <c r="F50" s="40">
        <f t="shared" si="5"/>
        <v>0.88214368932038834</v>
      </c>
    </row>
    <row r="51" spans="1:6" x14ac:dyDescent="0.25">
      <c r="A51" s="41" t="s">
        <v>67</v>
      </c>
      <c r="B51" s="42">
        <v>9371.16</v>
      </c>
      <c r="C51" s="42">
        <v>11400</v>
      </c>
      <c r="D51" s="42">
        <v>11112.52</v>
      </c>
      <c r="E51" s="43">
        <f t="shared" si="4"/>
        <v>1.185821179021594</v>
      </c>
      <c r="F51" s="43">
        <f t="shared" si="5"/>
        <v>0.97478245614035086</v>
      </c>
    </row>
    <row r="52" spans="1:6" x14ac:dyDescent="0.25">
      <c r="A52" s="41" t="s">
        <v>68</v>
      </c>
      <c r="B52" s="42">
        <v>20742.61</v>
      </c>
      <c r="C52" s="42">
        <v>28700</v>
      </c>
      <c r="D52" s="42">
        <v>24327.29</v>
      </c>
      <c r="E52" s="43">
        <f t="shared" si="4"/>
        <v>1.1728172105631838</v>
      </c>
      <c r="F52" s="43">
        <f t="shared" si="5"/>
        <v>0.84764076655052267</v>
      </c>
    </row>
    <row r="53" spans="1:6" x14ac:dyDescent="0.25">
      <c r="A53" s="41" t="s">
        <v>69</v>
      </c>
      <c r="B53" s="42">
        <v>501.28</v>
      </c>
      <c r="C53" s="42">
        <v>1100</v>
      </c>
      <c r="D53" s="42">
        <v>850.51</v>
      </c>
      <c r="E53" s="43">
        <f t="shared" si="4"/>
        <v>1.6966765081391637</v>
      </c>
      <c r="F53" s="43">
        <f t="shared" si="5"/>
        <v>0.77319090909090904</v>
      </c>
    </row>
    <row r="54" spans="1:6" x14ac:dyDescent="0.25">
      <c r="A54" s="41" t="s">
        <v>70</v>
      </c>
      <c r="B54" s="42">
        <v>0</v>
      </c>
      <c r="C54" s="42">
        <v>0</v>
      </c>
      <c r="D54" s="42">
        <v>54</v>
      </c>
      <c r="E54" s="43" t="str">
        <f t="shared" si="4"/>
        <v>-</v>
      </c>
      <c r="F54" s="43" t="str">
        <f t="shared" si="5"/>
        <v>-</v>
      </c>
    </row>
    <row r="55" spans="1:6" x14ac:dyDescent="0.25">
      <c r="A55" s="38" t="s">
        <v>71</v>
      </c>
      <c r="B55" s="39">
        <f>SUBTOTAL(9,B56:B60)</f>
        <v>69261.3</v>
      </c>
      <c r="C55" s="39">
        <f>SUM(C56+C57+C58+C59+C60)</f>
        <v>76213</v>
      </c>
      <c r="D55" s="39">
        <f>SUBTOTAL(9,D56:D60)</f>
        <v>65433.04</v>
      </c>
      <c r="E55" s="40">
        <f t="shared" si="4"/>
        <v>0.94472728637781844</v>
      </c>
      <c r="F55" s="40">
        <f t="shared" si="5"/>
        <v>0.85855483972550617</v>
      </c>
    </row>
    <row r="56" spans="1:6" x14ac:dyDescent="0.25">
      <c r="A56" s="41" t="s">
        <v>72</v>
      </c>
      <c r="B56" s="42">
        <v>17702.43</v>
      </c>
      <c r="C56" s="42">
        <v>9990</v>
      </c>
      <c r="D56" s="42">
        <v>10545.12</v>
      </c>
      <c r="E56" s="43">
        <f t="shared" si="4"/>
        <v>0.59568771067023008</v>
      </c>
      <c r="F56" s="43">
        <f t="shared" si="5"/>
        <v>1.0555675675675678</v>
      </c>
    </row>
    <row r="57" spans="1:6" x14ac:dyDescent="0.25">
      <c r="A57" s="41" t="s">
        <v>73</v>
      </c>
      <c r="B57" s="42">
        <v>49307.96</v>
      </c>
      <c r="C57" s="42">
        <v>59723</v>
      </c>
      <c r="D57" s="42">
        <v>51061.4</v>
      </c>
      <c r="E57" s="43">
        <f t="shared" si="4"/>
        <v>1.0355609925861868</v>
      </c>
      <c r="F57" s="43">
        <f t="shared" si="5"/>
        <v>0.85497044689650559</v>
      </c>
    </row>
    <row r="58" spans="1:6" x14ac:dyDescent="0.25">
      <c r="A58" s="41" t="s">
        <v>74</v>
      </c>
      <c r="B58" s="42">
        <v>558.14</v>
      </c>
      <c r="C58" s="42">
        <v>3700</v>
      </c>
      <c r="D58" s="42">
        <v>2582.62</v>
      </c>
      <c r="E58" s="43">
        <f t="shared" si="4"/>
        <v>4.6271903106747407</v>
      </c>
      <c r="F58" s="43">
        <f t="shared" si="5"/>
        <v>0.69800540540540534</v>
      </c>
    </row>
    <row r="59" spans="1:6" x14ac:dyDescent="0.25">
      <c r="A59" s="41" t="s">
        <v>75</v>
      </c>
      <c r="B59" s="42">
        <v>1692.77</v>
      </c>
      <c r="C59" s="42">
        <v>2000</v>
      </c>
      <c r="D59" s="42">
        <v>1001.77</v>
      </c>
      <c r="E59" s="43">
        <f t="shared" si="4"/>
        <v>0.59179333282135194</v>
      </c>
      <c r="F59" s="43">
        <f t="shared" si="5"/>
        <v>0.50088500000000002</v>
      </c>
    </row>
    <row r="60" spans="1:6" x14ac:dyDescent="0.25">
      <c r="A60" s="41" t="s">
        <v>76</v>
      </c>
      <c r="B60" s="42">
        <v>0</v>
      </c>
      <c r="C60" s="42">
        <v>800</v>
      </c>
      <c r="D60" s="42">
        <v>242.13</v>
      </c>
      <c r="E60" s="43" t="str">
        <f t="shared" si="4"/>
        <v>-</v>
      </c>
      <c r="F60" s="43">
        <f t="shared" si="5"/>
        <v>0.3026625</v>
      </c>
    </row>
    <row r="61" spans="1:6" x14ac:dyDescent="0.25">
      <c r="A61" s="38" t="s">
        <v>77</v>
      </c>
      <c r="B61" s="39">
        <f>SUBTOTAL(9,B62:B70)</f>
        <v>331674.92000000004</v>
      </c>
      <c r="C61" s="39">
        <f>SUM(C62:C70)</f>
        <v>314850</v>
      </c>
      <c r="D61" s="39">
        <f>SUBTOTAL(9,D62:D70)</f>
        <v>298238.5</v>
      </c>
      <c r="E61" s="40">
        <f t="shared" si="4"/>
        <v>0.89918918198578279</v>
      </c>
      <c r="F61" s="40">
        <f t="shared" si="5"/>
        <v>0.94723995553438145</v>
      </c>
    </row>
    <row r="62" spans="1:6" x14ac:dyDescent="0.25">
      <c r="A62" s="41" t="s">
        <v>78</v>
      </c>
      <c r="B62" s="42">
        <v>30508.75</v>
      </c>
      <c r="C62" s="42">
        <v>5800</v>
      </c>
      <c r="D62" s="42">
        <v>4805.5200000000004</v>
      </c>
      <c r="E62" s="43">
        <f t="shared" si="4"/>
        <v>0.15751284467570781</v>
      </c>
      <c r="F62" s="43">
        <f t="shared" si="5"/>
        <v>0.82853793103448281</v>
      </c>
    </row>
    <row r="63" spans="1:6" x14ac:dyDescent="0.25">
      <c r="A63" s="41" t="s">
        <v>79</v>
      </c>
      <c r="B63" s="42">
        <v>39007.54</v>
      </c>
      <c r="C63" s="42">
        <v>17700</v>
      </c>
      <c r="D63" s="42">
        <v>14388.48</v>
      </c>
      <c r="E63" s="43">
        <f t="shared" si="4"/>
        <v>0.36886407089501155</v>
      </c>
      <c r="F63" s="43">
        <f t="shared" si="5"/>
        <v>0.81290847457627113</v>
      </c>
    </row>
    <row r="64" spans="1:6" x14ac:dyDescent="0.25">
      <c r="A64" s="41" t="s">
        <v>80</v>
      </c>
      <c r="B64" s="42">
        <v>0</v>
      </c>
      <c r="C64" s="42">
        <v>1250</v>
      </c>
      <c r="D64" s="42">
        <v>222.14</v>
      </c>
      <c r="E64" s="43" t="str">
        <f t="shared" si="4"/>
        <v>-</v>
      </c>
      <c r="F64" s="43">
        <f t="shared" si="5"/>
        <v>0.17771199999999998</v>
      </c>
    </row>
    <row r="65" spans="1:6" x14ac:dyDescent="0.25">
      <c r="A65" s="41" t="s">
        <v>81</v>
      </c>
      <c r="B65" s="42">
        <v>5419.91</v>
      </c>
      <c r="C65" s="42">
        <v>6300</v>
      </c>
      <c r="D65" s="42">
        <v>5927.53</v>
      </c>
      <c r="E65" s="43">
        <f t="shared" si="4"/>
        <v>1.0936583817812473</v>
      </c>
      <c r="F65" s="43">
        <f t="shared" si="5"/>
        <v>0.9408777777777777</v>
      </c>
    </row>
    <row r="66" spans="1:6" x14ac:dyDescent="0.25">
      <c r="A66" s="41" t="s">
        <v>82</v>
      </c>
      <c r="B66" s="42">
        <v>16728.7</v>
      </c>
      <c r="C66" s="42">
        <v>33400</v>
      </c>
      <c r="D66" s="42">
        <v>31376.02</v>
      </c>
      <c r="E66" s="43">
        <f t="shared" si="4"/>
        <v>1.8755802901600243</v>
      </c>
      <c r="F66" s="43">
        <f t="shared" si="5"/>
        <v>0.93940179640718569</v>
      </c>
    </row>
    <row r="67" spans="1:6" x14ac:dyDescent="0.25">
      <c r="A67" s="41" t="s">
        <v>83</v>
      </c>
      <c r="B67" s="42">
        <v>910.44</v>
      </c>
      <c r="C67" s="42">
        <v>2300</v>
      </c>
      <c r="D67" s="42">
        <v>2240</v>
      </c>
      <c r="E67" s="43">
        <f t="shared" si="4"/>
        <v>2.460348842318</v>
      </c>
      <c r="F67" s="43">
        <f t="shared" si="5"/>
        <v>0.97391304347826091</v>
      </c>
    </row>
    <row r="68" spans="1:6" x14ac:dyDescent="0.25">
      <c r="A68" s="41" t="s">
        <v>84</v>
      </c>
      <c r="B68" s="42">
        <v>149084.99</v>
      </c>
      <c r="C68" s="42">
        <v>136500</v>
      </c>
      <c r="D68" s="42">
        <v>146197</v>
      </c>
      <c r="E68" s="43">
        <f t="shared" si="4"/>
        <v>0.98062856629631201</v>
      </c>
      <c r="F68" s="43">
        <f t="shared" si="5"/>
        <v>1.0710402930402931</v>
      </c>
    </row>
    <row r="69" spans="1:6" x14ac:dyDescent="0.25">
      <c r="A69" s="41" t="s">
        <v>85</v>
      </c>
      <c r="B69" s="42">
        <v>8021.12</v>
      </c>
      <c r="C69" s="42">
        <v>10000</v>
      </c>
      <c r="D69" s="42">
        <v>12295.26</v>
      </c>
      <c r="E69" s="43">
        <f t="shared" si="4"/>
        <v>1.5328607476262668</v>
      </c>
      <c r="F69" s="43">
        <f t="shared" si="5"/>
        <v>1.2295260000000001</v>
      </c>
    </row>
    <row r="70" spans="1:6" x14ac:dyDescent="0.25">
      <c r="A70" s="41" t="s">
        <v>86</v>
      </c>
      <c r="B70" s="42">
        <v>81993.47</v>
      </c>
      <c r="C70" s="42">
        <v>101600</v>
      </c>
      <c r="D70" s="42">
        <v>80786.55</v>
      </c>
      <c r="E70" s="43">
        <f t="shared" si="4"/>
        <v>0.98528029122319138</v>
      </c>
      <c r="F70" s="43">
        <f t="shared" si="5"/>
        <v>0.7951432086614173</v>
      </c>
    </row>
    <row r="71" spans="1:6" x14ac:dyDescent="0.25">
      <c r="A71" s="38" t="s">
        <v>87</v>
      </c>
      <c r="B71" s="39">
        <f>SUBTOTAL(9,B72:B72)</f>
        <v>1307.26</v>
      </c>
      <c r="C71" s="39">
        <v>4100</v>
      </c>
      <c r="D71" s="39">
        <f>SUBTOTAL(9,D72:D72)</f>
        <v>2995.18</v>
      </c>
      <c r="E71" s="40">
        <f t="shared" si="4"/>
        <v>2.2911892049018556</v>
      </c>
      <c r="F71" s="40">
        <f t="shared" si="5"/>
        <v>0.73053170731707318</v>
      </c>
    </row>
    <row r="72" spans="1:6" x14ac:dyDescent="0.25">
      <c r="A72" s="41" t="s">
        <v>88</v>
      </c>
      <c r="B72" s="42">
        <v>1307.26</v>
      </c>
      <c r="C72" s="42">
        <v>4100</v>
      </c>
      <c r="D72" s="42">
        <v>2995.18</v>
      </c>
      <c r="E72" s="43">
        <f t="shared" ref="E72:E93" si="6">IF(B72&lt;&gt;0,D72/B72,"-")</f>
        <v>2.2911892049018556</v>
      </c>
      <c r="F72" s="43">
        <f t="shared" ref="F72:F94" si="7">IF(C72&lt;&gt;0,D72/C72,"-")</f>
        <v>0.73053170731707318</v>
      </c>
    </row>
    <row r="73" spans="1:6" x14ac:dyDescent="0.25">
      <c r="A73" s="38" t="s">
        <v>89</v>
      </c>
      <c r="B73" s="39">
        <f>SUBTOTAL(9,B74:B78)</f>
        <v>7159.96</v>
      </c>
      <c r="C73" s="39">
        <f>SUM(C74:C78)</f>
        <v>9830</v>
      </c>
      <c r="D73" s="39">
        <f>SUBTOTAL(9,D74:D78)</f>
        <v>6305.3300000000008</v>
      </c>
      <c r="E73" s="40">
        <f t="shared" si="6"/>
        <v>0.88063760132738178</v>
      </c>
      <c r="F73" s="40">
        <f t="shared" si="7"/>
        <v>0.64143743641912521</v>
      </c>
    </row>
    <row r="74" spans="1:6" x14ac:dyDescent="0.25">
      <c r="A74" s="41" t="s">
        <v>90</v>
      </c>
      <c r="B74" s="42">
        <v>1255.04</v>
      </c>
      <c r="C74" s="42">
        <v>2060</v>
      </c>
      <c r="D74" s="42">
        <v>1659.58</v>
      </c>
      <c r="E74" s="43">
        <f t="shared" si="6"/>
        <v>1.3223323559408464</v>
      </c>
      <c r="F74" s="43">
        <f t="shared" si="7"/>
        <v>0.80562135922330091</v>
      </c>
    </row>
    <row r="75" spans="1:6" x14ac:dyDescent="0.25">
      <c r="A75" s="41" t="s">
        <v>91</v>
      </c>
      <c r="B75" s="42">
        <v>4329.8100000000004</v>
      </c>
      <c r="C75" s="42">
        <v>3500</v>
      </c>
      <c r="D75" s="42">
        <v>1970.19</v>
      </c>
      <c r="E75" s="43">
        <f t="shared" si="6"/>
        <v>0.45502920451474771</v>
      </c>
      <c r="F75" s="43">
        <f t="shared" si="7"/>
        <v>0.56291142857142862</v>
      </c>
    </row>
    <row r="76" spans="1:6" x14ac:dyDescent="0.25">
      <c r="A76" s="41" t="s">
        <v>92</v>
      </c>
      <c r="B76" s="42">
        <v>776</v>
      </c>
      <c r="C76" s="42">
        <v>800</v>
      </c>
      <c r="D76" s="42">
        <v>653.5</v>
      </c>
      <c r="E76" s="43">
        <f t="shared" si="6"/>
        <v>0.84213917525773196</v>
      </c>
      <c r="F76" s="43">
        <f t="shared" si="7"/>
        <v>0.81687500000000002</v>
      </c>
    </row>
    <row r="77" spans="1:6" x14ac:dyDescent="0.25">
      <c r="A77" s="41" t="s">
        <v>93</v>
      </c>
      <c r="B77" s="42">
        <v>759.11</v>
      </c>
      <c r="C77" s="42">
        <v>1970</v>
      </c>
      <c r="D77" s="42">
        <v>1744.46</v>
      </c>
      <c r="E77" s="43">
        <f t="shared" si="6"/>
        <v>2.2980332231165446</v>
      </c>
      <c r="F77" s="43">
        <f t="shared" si="7"/>
        <v>0.88551269035532998</v>
      </c>
    </row>
    <row r="78" spans="1:6" x14ac:dyDescent="0.25">
      <c r="A78" s="41" t="s">
        <v>94</v>
      </c>
      <c r="B78" s="42">
        <v>40</v>
      </c>
      <c r="C78" s="42">
        <v>1500</v>
      </c>
      <c r="D78" s="42">
        <v>277.60000000000002</v>
      </c>
      <c r="E78" s="43">
        <f t="shared" si="6"/>
        <v>6.94</v>
      </c>
      <c r="F78" s="43">
        <f t="shared" si="7"/>
        <v>0.18506666666666668</v>
      </c>
    </row>
    <row r="79" spans="1:6" x14ac:dyDescent="0.25">
      <c r="A79" s="35" t="s">
        <v>95</v>
      </c>
      <c r="B79" s="36">
        <f>SUBTOTAL(9,B81:B82)</f>
        <v>998.43</v>
      </c>
      <c r="C79" s="36">
        <v>1000</v>
      </c>
      <c r="D79" s="36">
        <f>SUBTOTAL(9,D81:D81)</f>
        <v>855.55</v>
      </c>
      <c r="E79" s="37">
        <f t="shared" si="6"/>
        <v>0.85689532566128823</v>
      </c>
      <c r="F79" s="37">
        <f t="shared" si="7"/>
        <v>0.85554999999999992</v>
      </c>
    </row>
    <row r="80" spans="1:6" x14ac:dyDescent="0.25">
      <c r="A80" s="38" t="s">
        <v>96</v>
      </c>
      <c r="B80" s="39">
        <f>SUBTOTAL(9,B81:B82)</f>
        <v>998.43</v>
      </c>
      <c r="C80" s="39">
        <v>1000</v>
      </c>
      <c r="D80" s="39">
        <f>SUBTOTAL(9,D81:D81)</f>
        <v>855.55</v>
      </c>
      <c r="E80" s="40">
        <f t="shared" si="6"/>
        <v>0.85689532566128823</v>
      </c>
      <c r="F80" s="40">
        <f t="shared" si="7"/>
        <v>0.85554999999999992</v>
      </c>
    </row>
    <row r="81" spans="1:6" x14ac:dyDescent="0.25">
      <c r="A81" s="41" t="s">
        <v>97</v>
      </c>
      <c r="B81" s="42">
        <v>979.64</v>
      </c>
      <c r="C81" s="42">
        <v>1000</v>
      </c>
      <c r="D81" s="42">
        <v>855.55</v>
      </c>
      <c r="E81" s="43">
        <f t="shared" si="6"/>
        <v>0.87333101955820502</v>
      </c>
      <c r="F81" s="43">
        <f t="shared" si="7"/>
        <v>0.85554999999999992</v>
      </c>
    </row>
    <row r="82" spans="1:6" x14ac:dyDescent="0.25">
      <c r="A82" s="1" t="s">
        <v>188</v>
      </c>
      <c r="B82" s="7">
        <v>18.79</v>
      </c>
      <c r="C82" s="7">
        <v>0</v>
      </c>
      <c r="D82" s="7"/>
      <c r="E82" s="6"/>
      <c r="F82" s="6"/>
    </row>
    <row r="83" spans="1:6" x14ac:dyDescent="0.25">
      <c r="A83" s="32" t="s">
        <v>14</v>
      </c>
      <c r="B83" s="33">
        <f>SUM(B84)</f>
        <v>46305.7</v>
      </c>
      <c r="C83" s="33">
        <v>10700</v>
      </c>
      <c r="D83" s="33">
        <f>SUBTOTAL(9,D86:D93)</f>
        <v>4684.0300000000007</v>
      </c>
      <c r="E83" s="34">
        <f t="shared" si="6"/>
        <v>0.10115450149765581</v>
      </c>
      <c r="F83" s="34">
        <f t="shared" si="7"/>
        <v>0.43775981308411221</v>
      </c>
    </row>
    <row r="84" spans="1:6" x14ac:dyDescent="0.25">
      <c r="A84" s="35" t="s">
        <v>98</v>
      </c>
      <c r="B84" s="36">
        <f>SUM(B85,B88,B92)</f>
        <v>46305.7</v>
      </c>
      <c r="C84" s="36">
        <v>10500</v>
      </c>
      <c r="D84" s="36">
        <f>SUBTOTAL(9,D86:D93)</f>
        <v>4684.0300000000007</v>
      </c>
      <c r="E84" s="37">
        <f t="shared" si="6"/>
        <v>0.10115450149765581</v>
      </c>
      <c r="F84" s="37">
        <f t="shared" si="7"/>
        <v>0.44609809523809529</v>
      </c>
    </row>
    <row r="85" spans="1:6" x14ac:dyDescent="0.25">
      <c r="A85" s="38" t="s">
        <v>99</v>
      </c>
      <c r="B85" s="39">
        <f>SUBTOTAL(9,B86:B87)</f>
        <v>12903.2</v>
      </c>
      <c r="C85" s="39">
        <v>10500</v>
      </c>
      <c r="D85" s="39">
        <f>SUBTOTAL(9,D86:D86)</f>
        <v>4439.8900000000003</v>
      </c>
      <c r="E85" s="40">
        <f t="shared" si="6"/>
        <v>0.34409216318432639</v>
      </c>
      <c r="F85" s="40">
        <f t="shared" si="7"/>
        <v>0.4228466666666667</v>
      </c>
    </row>
    <row r="86" spans="1:6" x14ac:dyDescent="0.25">
      <c r="A86" s="41" t="s">
        <v>100</v>
      </c>
      <c r="B86" s="42">
        <v>11884.2</v>
      </c>
      <c r="C86" s="42">
        <v>10500</v>
      </c>
      <c r="D86" s="42">
        <v>4439.8900000000003</v>
      </c>
      <c r="E86" s="43">
        <f t="shared" si="6"/>
        <v>0.37359603507177597</v>
      </c>
      <c r="F86" s="43">
        <f t="shared" si="7"/>
        <v>0.4228466666666667</v>
      </c>
    </row>
    <row r="87" spans="1:6" x14ac:dyDescent="0.25">
      <c r="A87" s="41" t="s">
        <v>189</v>
      </c>
      <c r="B87" s="42">
        <v>1019</v>
      </c>
      <c r="C87" s="42">
        <v>0</v>
      </c>
      <c r="D87" s="42"/>
      <c r="E87" s="43"/>
      <c r="F87" s="43"/>
    </row>
    <row r="88" spans="1:6" x14ac:dyDescent="0.25">
      <c r="A88" s="5" t="s">
        <v>190</v>
      </c>
      <c r="B88" s="4">
        <v>33125</v>
      </c>
      <c r="C88" s="4"/>
      <c r="D88" s="4"/>
      <c r="E88" s="3"/>
      <c r="F88" s="3"/>
    </row>
    <row r="89" spans="1:6" x14ac:dyDescent="0.25">
      <c r="A89" s="41" t="s">
        <v>191</v>
      </c>
      <c r="B89" s="42">
        <v>33125</v>
      </c>
      <c r="C89" s="42">
        <v>0</v>
      </c>
      <c r="D89" s="42"/>
      <c r="E89" s="43"/>
      <c r="F89" s="43"/>
    </row>
    <row r="90" spans="1:6" x14ac:dyDescent="0.25">
      <c r="A90" s="38" t="s">
        <v>101</v>
      </c>
      <c r="B90" s="39">
        <f>SUBTOTAL(9,B91:B91)</f>
        <v>0</v>
      </c>
      <c r="C90" s="39">
        <v>200</v>
      </c>
      <c r="D90" s="39">
        <f>SUBTOTAL(9,D91:D91)</f>
        <v>83.26</v>
      </c>
      <c r="E90" s="40" t="str">
        <f t="shared" si="6"/>
        <v>-</v>
      </c>
      <c r="F90" s="40">
        <f t="shared" si="7"/>
        <v>0.4163</v>
      </c>
    </row>
    <row r="91" spans="1:6" x14ac:dyDescent="0.25">
      <c r="A91" s="41" t="s">
        <v>102</v>
      </c>
      <c r="B91" s="42">
        <v>0</v>
      </c>
      <c r="C91" s="42">
        <v>200</v>
      </c>
      <c r="D91" s="42">
        <v>83.26</v>
      </c>
      <c r="E91" s="43" t="str">
        <f t="shared" si="6"/>
        <v>-</v>
      </c>
      <c r="F91" s="43">
        <f t="shared" si="7"/>
        <v>0.4163</v>
      </c>
    </row>
    <row r="92" spans="1:6" x14ac:dyDescent="0.25">
      <c r="A92" s="38" t="s">
        <v>103</v>
      </c>
      <c r="B92" s="39">
        <f>SUBTOTAL(9,B93:B93)</f>
        <v>277.5</v>
      </c>
      <c r="C92" s="39"/>
      <c r="D92" s="39">
        <f>SUBTOTAL(9,D93:D93)</f>
        <v>160.88</v>
      </c>
      <c r="E92" s="40">
        <f t="shared" si="6"/>
        <v>0.57974774774774773</v>
      </c>
      <c r="F92" s="40" t="str">
        <f t="shared" si="7"/>
        <v>-</v>
      </c>
    </row>
    <row r="93" spans="1:6" x14ac:dyDescent="0.25">
      <c r="A93" s="41" t="s">
        <v>104</v>
      </c>
      <c r="B93" s="42">
        <v>277.5</v>
      </c>
      <c r="C93" s="42">
        <v>0</v>
      </c>
      <c r="D93" s="42">
        <v>160.88</v>
      </c>
      <c r="E93" s="43">
        <f t="shared" si="6"/>
        <v>0.57974774774774773</v>
      </c>
      <c r="F93" s="43" t="str">
        <f t="shared" si="7"/>
        <v>-</v>
      </c>
    </row>
    <row r="94" spans="1:6" ht="20.100000000000001" customHeight="1" x14ac:dyDescent="0.25">
      <c r="A94" s="44" t="s">
        <v>55</v>
      </c>
      <c r="B94" s="45">
        <f>SUM(B39,B83)</f>
        <v>1045745.4500000002</v>
      </c>
      <c r="C94" s="45">
        <v>1160743</v>
      </c>
      <c r="D94" s="45">
        <f>IFERROR(SUBTOTAL(9,D42:D93),0)</f>
        <v>1090683.75</v>
      </c>
      <c r="E94" s="46">
        <f>IF(B94&lt;&gt;0,D94/D94,"-")</f>
        <v>1</v>
      </c>
      <c r="F94" s="46">
        <f t="shared" si="7"/>
        <v>0.93964275468385339</v>
      </c>
    </row>
    <row r="95" spans="1:6" x14ac:dyDescent="0.25">
      <c r="E95" s="18"/>
      <c r="F95" s="18"/>
    </row>
    <row r="96" spans="1:6" x14ac:dyDescent="0.25">
      <c r="C96" s="31"/>
    </row>
    <row r="101" spans="1:6" s="13" customFormat="1" ht="24.95" customHeight="1" x14ac:dyDescent="0.3">
      <c r="A101" s="64" t="s">
        <v>105</v>
      </c>
      <c r="B101" s="64"/>
      <c r="C101" s="64"/>
      <c r="D101" s="64"/>
      <c r="E101" s="64"/>
      <c r="F101" s="64"/>
    </row>
    <row r="102" spans="1:6" s="14" customFormat="1" ht="24.95" customHeight="1" x14ac:dyDescent="0.25">
      <c r="A102" s="15" t="s">
        <v>27</v>
      </c>
      <c r="B102" s="16"/>
      <c r="C102" s="16"/>
      <c r="D102" s="16"/>
      <c r="E102" s="16"/>
      <c r="F102" s="16"/>
    </row>
    <row r="103" spans="1:6" ht="57.6" customHeight="1" x14ac:dyDescent="0.25">
      <c r="A103" s="17" t="s">
        <v>28</v>
      </c>
      <c r="B103" s="17" t="s">
        <v>29</v>
      </c>
      <c r="C103" s="17" t="s">
        <v>186</v>
      </c>
      <c r="D103" s="17" t="s">
        <v>30</v>
      </c>
      <c r="E103" s="17" t="s">
        <v>31</v>
      </c>
      <c r="F103" s="17" t="s">
        <v>32</v>
      </c>
    </row>
    <row r="104" spans="1:6" s="18" customFormat="1" ht="15.95" customHeight="1" x14ac:dyDescent="0.25">
      <c r="A104" s="19" t="s">
        <v>9</v>
      </c>
      <c r="B104" s="19">
        <f>COLUMN()</f>
        <v>2</v>
      </c>
      <c r="C104" s="19">
        <f>COLUMN()</f>
        <v>3</v>
      </c>
      <c r="D104" s="19">
        <f>COLUMN()</f>
        <v>4</v>
      </c>
      <c r="E104" s="19" t="str">
        <f>_xlfn.CONCAT(TEXT(COLUMN(),"@")," (",TEXT(D104,"@")," / ",TEXT(B104,"@"),")")</f>
        <v>5 (4 / 2)</v>
      </c>
      <c r="F104" s="19" t="str">
        <f>_xlfn.CONCAT(TEXT(COLUMN(),"@")," (",TEXT(D104,"@")," / ",TEXT(C104,"@"),")")</f>
        <v>6 (4 / 3)</v>
      </c>
    </row>
    <row r="105" spans="1:6" x14ac:dyDescent="0.25">
      <c r="A105" s="32" t="s">
        <v>106</v>
      </c>
      <c r="B105" s="33">
        <f>SUBTOTAL(9,B106:B106)</f>
        <v>752652.49</v>
      </c>
      <c r="C105" s="33">
        <f>SUBTOTAL(9,C106:C106)</f>
        <v>952743</v>
      </c>
      <c r="D105" s="33">
        <f>SUBTOTAL(9,D106:D106)</f>
        <v>925692.96</v>
      </c>
      <c r="E105" s="34">
        <f t="shared" ref="E105:E113" si="8">IF(B105&lt;&gt;0,D105/B105,"-")</f>
        <v>1.2299075234574723</v>
      </c>
      <c r="F105" s="34">
        <f t="shared" ref="F105:F113" si="9">IF(C105&lt;&gt;0,D105/C105,"-")</f>
        <v>0.97160825112333538</v>
      </c>
    </row>
    <row r="106" spans="1:6" x14ac:dyDescent="0.25">
      <c r="A106" s="41" t="s">
        <v>107</v>
      </c>
      <c r="B106" s="42">
        <v>752652.49</v>
      </c>
      <c r="C106" s="42">
        <v>952743</v>
      </c>
      <c r="D106" s="42">
        <v>925692.96</v>
      </c>
      <c r="E106" s="43">
        <f t="shared" si="8"/>
        <v>1.2299075234574723</v>
      </c>
      <c r="F106" s="43">
        <f t="shared" si="9"/>
        <v>0.97160825112333538</v>
      </c>
    </row>
    <row r="107" spans="1:6" x14ac:dyDescent="0.25">
      <c r="A107" s="32" t="s">
        <v>108</v>
      </c>
      <c r="B107" s="33">
        <f>SUBTOTAL(9,B108:B108)</f>
        <v>153550.82</v>
      </c>
      <c r="C107" s="33">
        <f>SUBTOTAL(9,C108:C108)</f>
        <v>152900</v>
      </c>
      <c r="D107" s="33">
        <f>SUBTOTAL(9,D108:D108)</f>
        <v>147573.53</v>
      </c>
      <c r="E107" s="34">
        <f t="shared" si="8"/>
        <v>0.9610728877905047</v>
      </c>
      <c r="F107" s="34">
        <f t="shared" si="9"/>
        <v>0.96516370176586008</v>
      </c>
    </row>
    <row r="108" spans="1:6" x14ac:dyDescent="0.25">
      <c r="A108" s="41" t="s">
        <v>109</v>
      </c>
      <c r="B108" s="42">
        <v>153550.82</v>
      </c>
      <c r="C108" s="42">
        <v>152900</v>
      </c>
      <c r="D108" s="42">
        <v>147573.53</v>
      </c>
      <c r="E108" s="43">
        <f t="shared" si="8"/>
        <v>0.9610728877905047</v>
      </c>
      <c r="F108" s="43">
        <f t="shared" si="9"/>
        <v>0.96516370176586008</v>
      </c>
    </row>
    <row r="109" spans="1:6" x14ac:dyDescent="0.25">
      <c r="A109" s="32" t="s">
        <v>110</v>
      </c>
      <c r="B109" s="33">
        <f>SUBTOTAL(9,B110:B110)</f>
        <v>4644.92</v>
      </c>
      <c r="C109" s="33">
        <f>SUBTOTAL(9,C110:C110)</f>
        <v>8800</v>
      </c>
      <c r="D109" s="33">
        <f>SUBTOTAL(9,D110:D110)</f>
        <v>5820.44</v>
      </c>
      <c r="E109" s="34">
        <f t="shared" si="8"/>
        <v>1.2530764792504498</v>
      </c>
      <c r="F109" s="34">
        <f t="shared" si="9"/>
        <v>0.66141363636363637</v>
      </c>
    </row>
    <row r="110" spans="1:6" x14ac:dyDescent="0.25">
      <c r="A110" s="41" t="s">
        <v>111</v>
      </c>
      <c r="B110" s="42">
        <v>4644.92</v>
      </c>
      <c r="C110" s="42">
        <v>8800</v>
      </c>
      <c r="D110" s="42">
        <v>5820.44</v>
      </c>
      <c r="E110" s="43">
        <f t="shared" si="8"/>
        <v>1.2530764792504498</v>
      </c>
      <c r="F110" s="43">
        <f t="shared" si="9"/>
        <v>0.66141363636363637</v>
      </c>
    </row>
    <row r="111" spans="1:6" x14ac:dyDescent="0.25">
      <c r="A111" s="32" t="s">
        <v>112</v>
      </c>
      <c r="B111" s="33">
        <f>SUBTOTAL(9,B112:B112)</f>
        <v>20997.040000000001</v>
      </c>
      <c r="C111" s="33">
        <f>SUBTOTAL(9,C112:C112)</f>
        <v>27500</v>
      </c>
      <c r="D111" s="33">
        <f>SUBTOTAL(9,D112:D112)</f>
        <v>2700</v>
      </c>
      <c r="E111" s="34">
        <f t="shared" si="8"/>
        <v>0.1285895535751706</v>
      </c>
      <c r="F111" s="34">
        <f t="shared" si="9"/>
        <v>9.8181818181818176E-2</v>
      </c>
    </row>
    <row r="112" spans="1:6" x14ac:dyDescent="0.25">
      <c r="A112" s="41" t="s">
        <v>113</v>
      </c>
      <c r="B112" s="42">
        <v>20997.040000000001</v>
      </c>
      <c r="C112" s="42">
        <v>27500</v>
      </c>
      <c r="D112" s="42">
        <v>2700</v>
      </c>
      <c r="E112" s="43">
        <f t="shared" si="8"/>
        <v>0.1285895535751706</v>
      </c>
      <c r="F112" s="43">
        <f t="shared" si="9"/>
        <v>9.8181818181818176E-2</v>
      </c>
    </row>
    <row r="113" spans="1:6" ht="20.100000000000001" customHeight="1" x14ac:dyDescent="0.25">
      <c r="A113" s="44" t="s">
        <v>55</v>
      </c>
      <c r="B113" s="45">
        <f>IFERROR(SUBTOTAL(9,B106:B112),0)</f>
        <v>931845.27000000014</v>
      </c>
      <c r="C113" s="45">
        <f>IFERROR(SUBTOTAL(9,C106:C112),0)</f>
        <v>1141943</v>
      </c>
      <c r="D113" s="45">
        <f>IFERROR(SUBTOTAL(9,D106:D112),0)</f>
        <v>1081786.93</v>
      </c>
      <c r="E113" s="46">
        <f t="shared" si="8"/>
        <v>1.1609083233314044</v>
      </c>
      <c r="F113" s="46">
        <f t="shared" si="9"/>
        <v>0.94732130237673851</v>
      </c>
    </row>
    <row r="114" spans="1:6" x14ac:dyDescent="0.25">
      <c r="A114" s="18"/>
      <c r="B114" s="18"/>
      <c r="C114" s="18"/>
      <c r="D114" s="18"/>
      <c r="E114" s="18"/>
      <c r="F114" s="18"/>
    </row>
    <row r="115" spans="1:6" x14ac:dyDescent="0.25">
      <c r="A115" s="18"/>
      <c r="B115" s="18"/>
      <c r="C115" s="18"/>
      <c r="D115" s="18"/>
      <c r="E115" s="18"/>
      <c r="F115" s="18"/>
    </row>
    <row r="116" spans="1:6" s="14" customFormat="1" ht="24.95" customHeight="1" x14ac:dyDescent="0.25">
      <c r="A116" s="15" t="s">
        <v>56</v>
      </c>
      <c r="B116" s="16"/>
      <c r="C116" s="16"/>
      <c r="D116" s="16"/>
      <c r="E116" s="16"/>
      <c r="F116" s="16"/>
    </row>
    <row r="117" spans="1:6" ht="57.6" customHeight="1" x14ac:dyDescent="0.25">
      <c r="A117" s="47" t="s">
        <v>28</v>
      </c>
      <c r="B117" s="17" t="s">
        <v>29</v>
      </c>
      <c r="C117" s="17" t="s">
        <v>186</v>
      </c>
      <c r="D117" s="17" t="s">
        <v>30</v>
      </c>
      <c r="E117" s="17" t="s">
        <v>31</v>
      </c>
      <c r="F117" s="17" t="s">
        <v>32</v>
      </c>
    </row>
    <row r="118" spans="1:6" s="18" customFormat="1" ht="15.95" customHeight="1" x14ac:dyDescent="0.25">
      <c r="A118" s="19" t="s">
        <v>9</v>
      </c>
      <c r="B118" s="19">
        <f>COLUMN()</f>
        <v>2</v>
      </c>
      <c r="C118" s="19">
        <f>COLUMN()</f>
        <v>3</v>
      </c>
      <c r="D118" s="19">
        <f>COLUMN()</f>
        <v>4</v>
      </c>
      <c r="E118" s="19" t="str">
        <f>_xlfn.CONCAT(TEXT(COLUMN(),"@")," (",TEXT(D118,"@")," / ",TEXT(B118,"@"),")")</f>
        <v>5 (4 / 2)</v>
      </c>
      <c r="F118" s="19" t="str">
        <f>_xlfn.CONCAT(TEXT(COLUMN(),"@")," (",TEXT(D118,"@")," / ",TEXT(C118,"@"),")")</f>
        <v>6 (4 / 3)</v>
      </c>
    </row>
    <row r="119" spans="1:6" x14ac:dyDescent="0.25">
      <c r="A119" s="32" t="s">
        <v>106</v>
      </c>
      <c r="B119" s="33">
        <f>SUBTOTAL(9,B120:B120)</f>
        <v>752652.49</v>
      </c>
      <c r="C119" s="33">
        <f>SUBTOTAL(9,C120:C120)</f>
        <v>952743</v>
      </c>
      <c r="D119" s="33">
        <f>SUBTOTAL(9,D120:D120)</f>
        <v>925692.96</v>
      </c>
      <c r="E119" s="34">
        <f t="shared" ref="E119:E126" si="10">IF(B119&lt;&gt;0,D119/B119,"-")</f>
        <v>1.2299075234574723</v>
      </c>
      <c r="F119" s="34">
        <f t="shared" ref="F119:F127" si="11">IF(C119&lt;&gt;0,D119/C119,"-")</f>
        <v>0.97160825112333538</v>
      </c>
    </row>
    <row r="120" spans="1:6" x14ac:dyDescent="0.25">
      <c r="A120" s="41" t="s">
        <v>107</v>
      </c>
      <c r="B120" s="42">
        <v>752652.49</v>
      </c>
      <c r="C120" s="42">
        <v>952743</v>
      </c>
      <c r="D120" s="42">
        <v>925692.96</v>
      </c>
      <c r="E120" s="43">
        <f t="shared" si="10"/>
        <v>1.2299075234574723</v>
      </c>
      <c r="F120" s="43">
        <f t="shared" si="11"/>
        <v>0.97160825112333538</v>
      </c>
    </row>
    <row r="121" spans="1:6" x14ac:dyDescent="0.25">
      <c r="A121" s="32" t="s">
        <v>108</v>
      </c>
      <c r="B121" s="33">
        <f>SUBTOTAL(9,B122:B122)</f>
        <v>278091.28999999998</v>
      </c>
      <c r="C121" s="33">
        <f>SUBTOTAL(9,C122:C122)</f>
        <v>166800</v>
      </c>
      <c r="D121" s="33">
        <f>SUBTOTAL(9,D122:D122)</f>
        <v>130190.53</v>
      </c>
      <c r="E121" s="34">
        <f t="shared" si="10"/>
        <v>0.46815752481855871</v>
      </c>
      <c r="F121" s="34">
        <f t="shared" si="11"/>
        <v>0.78051876498800954</v>
      </c>
    </row>
    <row r="122" spans="1:6" x14ac:dyDescent="0.25">
      <c r="A122" s="41" t="s">
        <v>109</v>
      </c>
      <c r="B122" s="42">
        <v>278091.28999999998</v>
      </c>
      <c r="C122" s="42">
        <v>166800</v>
      </c>
      <c r="D122" s="42">
        <v>130190.53</v>
      </c>
      <c r="E122" s="43">
        <f t="shared" si="10"/>
        <v>0.46815752481855871</v>
      </c>
      <c r="F122" s="43">
        <f t="shared" si="11"/>
        <v>0.78051876498800954</v>
      </c>
    </row>
    <row r="123" spans="1:6" x14ac:dyDescent="0.25">
      <c r="A123" s="32" t="s">
        <v>110</v>
      </c>
      <c r="B123" s="33">
        <f>SUBTOTAL(9,B124:B124)</f>
        <v>400.59</v>
      </c>
      <c r="C123" s="33">
        <f>SUBTOTAL(9,C124:C124)</f>
        <v>18100</v>
      </c>
      <c r="D123" s="33">
        <f>SUBTOTAL(9,D124:D124)</f>
        <v>13558.31</v>
      </c>
      <c r="E123" s="34">
        <f t="shared" si="10"/>
        <v>33.845852367757558</v>
      </c>
      <c r="F123" s="34">
        <f t="shared" si="11"/>
        <v>0.74907790055248613</v>
      </c>
    </row>
    <row r="124" spans="1:6" x14ac:dyDescent="0.25">
      <c r="A124" s="41" t="s">
        <v>111</v>
      </c>
      <c r="B124" s="42">
        <v>400.59</v>
      </c>
      <c r="C124" s="42">
        <v>18100</v>
      </c>
      <c r="D124" s="42">
        <v>13558.31</v>
      </c>
      <c r="E124" s="43">
        <f t="shared" si="10"/>
        <v>33.845852367757558</v>
      </c>
      <c r="F124" s="43">
        <f t="shared" si="11"/>
        <v>0.74907790055248613</v>
      </c>
    </row>
    <row r="125" spans="1:6" x14ac:dyDescent="0.25">
      <c r="A125" s="32" t="s">
        <v>112</v>
      </c>
      <c r="B125" s="33">
        <f>SUBTOTAL(9,B126:B126)</f>
        <v>14601.08</v>
      </c>
      <c r="C125" s="33">
        <f>SUBTOTAL(9,C126:C126)</f>
        <v>23100</v>
      </c>
      <c r="D125" s="33">
        <f>SUBTOTAL(9,D126:D126)</f>
        <v>21241.95</v>
      </c>
      <c r="E125" s="34">
        <f t="shared" si="10"/>
        <v>1.4548204653354411</v>
      </c>
      <c r="F125" s="34">
        <f t="shared" si="11"/>
        <v>0.91956493506493509</v>
      </c>
    </row>
    <row r="126" spans="1:6" x14ac:dyDescent="0.25">
      <c r="A126" s="41" t="s">
        <v>113</v>
      </c>
      <c r="B126" s="42">
        <v>14601.08</v>
      </c>
      <c r="C126" s="42">
        <v>23100</v>
      </c>
      <c r="D126" s="42">
        <v>21241.95</v>
      </c>
      <c r="E126" s="43">
        <f t="shared" si="10"/>
        <v>1.4548204653354411</v>
      </c>
      <c r="F126" s="43">
        <f t="shared" si="11"/>
        <v>0.91956493506493509</v>
      </c>
    </row>
    <row r="127" spans="1:6" ht="20.100000000000001" customHeight="1" x14ac:dyDescent="0.25">
      <c r="A127" s="44" t="s">
        <v>55</v>
      </c>
      <c r="B127" s="45">
        <f>IFERROR(SUBTOTAL(9,B120:B126),0)</f>
        <v>1045745.45</v>
      </c>
      <c r="C127" s="45">
        <f>IFERROR(SUBTOTAL(9,C120:C126),0)</f>
        <v>1160743</v>
      </c>
      <c r="D127" s="45">
        <f>IFERROR(SUBTOTAL(9,D120:D126),0)</f>
        <v>1090683.75</v>
      </c>
      <c r="E127" s="46">
        <f>IF(B127&lt;&gt;0,D127/D127,"-")</f>
        <v>1</v>
      </c>
      <c r="F127" s="46">
        <f t="shared" si="11"/>
        <v>0.93964275468385339</v>
      </c>
    </row>
    <row r="128" spans="1:6" x14ac:dyDescent="0.25">
      <c r="E128" s="18"/>
      <c r="F128" s="18"/>
    </row>
    <row r="129" spans="1:6" x14ac:dyDescent="0.25">
      <c r="C129" s="31"/>
    </row>
    <row r="134" spans="1:6" s="13" customFormat="1" ht="24.95" customHeight="1" x14ac:dyDescent="0.3">
      <c r="A134" s="64" t="s">
        <v>114</v>
      </c>
      <c r="B134" s="64"/>
      <c r="C134" s="64"/>
      <c r="D134" s="64"/>
      <c r="E134" s="64"/>
      <c r="F134" s="64"/>
    </row>
    <row r="135" spans="1:6" s="14" customFormat="1" ht="24.95" customHeight="1" x14ac:dyDescent="0.25">
      <c r="A135" s="15" t="s">
        <v>56</v>
      </c>
      <c r="B135" s="16"/>
      <c r="C135" s="16"/>
      <c r="D135" s="16"/>
      <c r="E135" s="16"/>
      <c r="F135" s="16"/>
    </row>
    <row r="136" spans="1:6" ht="57.6" customHeight="1" x14ac:dyDescent="0.25">
      <c r="A136" s="17" t="s">
        <v>28</v>
      </c>
      <c r="B136" s="17" t="s">
        <v>29</v>
      </c>
      <c r="C136" s="17" t="s">
        <v>186</v>
      </c>
      <c r="D136" s="17" t="s">
        <v>30</v>
      </c>
      <c r="E136" s="17" t="s">
        <v>31</v>
      </c>
      <c r="F136" s="17" t="s">
        <v>32</v>
      </c>
    </row>
    <row r="137" spans="1:6" s="18" customFormat="1" ht="15.95" customHeight="1" x14ac:dyDescent="0.25">
      <c r="A137" s="19" t="s">
        <v>9</v>
      </c>
      <c r="B137" s="19">
        <f>COLUMN()</f>
        <v>2</v>
      </c>
      <c r="C137" s="19">
        <f>COLUMN()</f>
        <v>3</v>
      </c>
      <c r="D137" s="19">
        <f>COLUMN()</f>
        <v>4</v>
      </c>
      <c r="E137" s="19" t="str">
        <f>_xlfn.CONCAT(TEXT(COLUMN(),"@")," (",TEXT(D137,"@")," / ",TEXT(B137,"@"),")")</f>
        <v>5 (4 / 2)</v>
      </c>
      <c r="F137" s="19" t="str">
        <f>_xlfn.CONCAT(TEXT(COLUMN(),"@")," (",TEXT(D137,"@")," / ",TEXT(C137,"@"),")")</f>
        <v>6 (4 / 3)</v>
      </c>
    </row>
    <row r="138" spans="1:6" x14ac:dyDescent="0.25">
      <c r="A138" s="32" t="s">
        <v>115</v>
      </c>
      <c r="B138" s="33">
        <f>SUBTOTAL(9,B139:B139)</f>
        <v>1045745.45</v>
      </c>
      <c r="C138" s="33">
        <f>SUBTOTAL(9,C139:C139)</f>
        <v>1160743</v>
      </c>
      <c r="D138" s="33">
        <f>SUBTOTAL(9,D139:D139)</f>
        <v>1090683.7499999995</v>
      </c>
      <c r="E138" s="34">
        <f>IF(B138&lt;&gt;0,D138/B138,"-")</f>
        <v>1.0429725034902133</v>
      </c>
      <c r="F138" s="34">
        <f>IF(C138&lt;&gt;0,D138/C138,"-")</f>
        <v>0.93964275468385294</v>
      </c>
    </row>
    <row r="139" spans="1:6" x14ac:dyDescent="0.25">
      <c r="A139" s="41" t="s">
        <v>116</v>
      </c>
      <c r="B139" s="42">
        <v>1045745.45</v>
      </c>
      <c r="C139" s="42">
        <v>1160743</v>
      </c>
      <c r="D139" s="42">
        <v>1090683.7499999995</v>
      </c>
      <c r="E139" s="43">
        <f>IF(B139&lt;&gt;0,D139/B139,"-")</f>
        <v>1.0429725034902133</v>
      </c>
      <c r="F139" s="43">
        <f>IF(C139&lt;&gt;0,D139/C139,"-")</f>
        <v>0.93964275468385294</v>
      </c>
    </row>
    <row r="140" spans="1:6" ht="20.100000000000001" customHeight="1" x14ac:dyDescent="0.25">
      <c r="A140" s="44" t="s">
        <v>55</v>
      </c>
      <c r="B140" s="45">
        <f>IFERROR(SUBTOTAL(9,B139:B139),0)</f>
        <v>1045745.45</v>
      </c>
      <c r="C140" s="45">
        <f>IFERROR(SUBTOTAL(9,C139:C139),0)</f>
        <v>1160743</v>
      </c>
      <c r="D140" s="45">
        <f>IFERROR(SUBTOTAL(9,D139:D139),0)</f>
        <v>1090683.7499999995</v>
      </c>
      <c r="E140" s="46">
        <f>IF(B140&lt;&gt;0,D140/B140,"-")</f>
        <v>1.0429725034902133</v>
      </c>
      <c r="F140" s="46">
        <f>IF(C140&lt;&gt;0,D140/C140,"-")</f>
        <v>0.93964275468385294</v>
      </c>
    </row>
    <row r="141" spans="1:6" x14ac:dyDescent="0.25">
      <c r="A141" s="18"/>
      <c r="B141" s="18"/>
      <c r="C141" s="18"/>
      <c r="D141" s="18"/>
      <c r="E141" s="18"/>
      <c r="F141" s="18"/>
    </row>
    <row r="142" spans="1:6" x14ac:dyDescent="0.25">
      <c r="A142" s="18"/>
      <c r="B142" s="18"/>
      <c r="C142" s="18"/>
      <c r="D142" s="18"/>
      <c r="E142" s="18"/>
      <c r="F142" s="18"/>
    </row>
    <row r="143" spans="1:6" x14ac:dyDescent="0.25">
      <c r="C143" s="31"/>
    </row>
  </sheetData>
  <mergeCells count="5">
    <mergeCell ref="A2:F2"/>
    <mergeCell ref="A3:F3"/>
    <mergeCell ref="A1:F1"/>
    <mergeCell ref="A101:F101"/>
    <mergeCell ref="A134:F134"/>
  </mergeCells>
  <pageMargins left="0.39370078740157499" right="0.39370078740157499" top="0.39370078740157499" bottom="0.39370078740157499" header="0.23622047244094499" footer="0.23622047244094499"/>
  <pageSetup paperSize="9" scale="1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2"/>
  <sheetViews>
    <sheetView zoomScaleNormal="100" workbookViewId="0">
      <pane ySplit="6" topLeftCell="A7" activePane="bottomLeft" state="frozen"/>
      <selection pane="bottomLeft" activeCell="I14" sqref="I14"/>
    </sheetView>
  </sheetViews>
  <sheetFormatPr defaultColWidth="9.140625" defaultRowHeight="15" x14ac:dyDescent="0.25"/>
  <cols>
    <col min="1" max="1" width="73.7109375" style="8" customWidth="1"/>
    <col min="2" max="2" width="29.7109375" style="8" customWidth="1"/>
    <col min="3" max="4" width="19.7109375" style="8" customWidth="1"/>
    <col min="5" max="5" width="15.7109375" style="8" customWidth="1"/>
    <col min="6" max="6" width="12.7109375" style="8" customWidth="1"/>
  </cols>
  <sheetData>
    <row r="1" spans="1:6" s="12" customFormat="1" ht="30" customHeight="1" x14ac:dyDescent="0.25">
      <c r="A1" s="64" t="s">
        <v>0</v>
      </c>
      <c r="B1" s="64"/>
      <c r="C1" s="64"/>
      <c r="D1" s="64"/>
      <c r="E1" s="64"/>
      <c r="F1" s="64"/>
    </row>
    <row r="2" spans="1:6" s="12" customFormat="1" ht="30" customHeight="1" x14ac:dyDescent="0.25">
      <c r="A2" s="64" t="s">
        <v>117</v>
      </c>
      <c r="B2" s="64"/>
      <c r="C2" s="64"/>
      <c r="D2" s="64"/>
      <c r="E2" s="64"/>
      <c r="F2" s="64"/>
    </row>
    <row r="3" spans="1:6" s="13" customFormat="1" ht="24.95" customHeight="1" x14ac:dyDescent="0.3">
      <c r="A3" s="64" t="s">
        <v>118</v>
      </c>
      <c r="B3" s="64"/>
      <c r="C3" s="64"/>
      <c r="D3" s="64"/>
      <c r="E3" s="64"/>
      <c r="F3" s="64"/>
    </row>
    <row r="4" spans="1:6" s="14" customFormat="1" ht="24.95" customHeight="1" x14ac:dyDescent="0.25">
      <c r="A4" s="15" t="s">
        <v>119</v>
      </c>
      <c r="B4" s="16"/>
      <c r="C4" s="16"/>
      <c r="D4" s="16"/>
      <c r="E4" s="16"/>
      <c r="F4" s="16"/>
    </row>
    <row r="5" spans="1:6" ht="57.6" customHeight="1" x14ac:dyDescent="0.25">
      <c r="A5" s="17" t="s">
        <v>28</v>
      </c>
      <c r="B5" s="17" t="s">
        <v>29</v>
      </c>
      <c r="C5" s="17" t="s">
        <v>186</v>
      </c>
      <c r="D5" s="17" t="s">
        <v>30</v>
      </c>
      <c r="E5" s="17" t="s">
        <v>31</v>
      </c>
      <c r="F5" s="17" t="s">
        <v>32</v>
      </c>
    </row>
    <row r="6" spans="1:6" s="18" customFormat="1" ht="15.95" customHeight="1" x14ac:dyDescent="0.25">
      <c r="A6" s="19" t="s">
        <v>9</v>
      </c>
      <c r="B6" s="19">
        <f>COLUMN()</f>
        <v>2</v>
      </c>
      <c r="C6" s="19">
        <v>3</v>
      </c>
      <c r="D6" s="19">
        <f>COLUMN()</f>
        <v>4</v>
      </c>
      <c r="E6" s="19" t="str">
        <f>_xlfn.CONCAT(TEXT(COLUMN(),"@")," (",TEXT(D6,"@")," / ",TEXT(B6,"@"),")")</f>
        <v>5 (4 / 2)</v>
      </c>
      <c r="F6" s="19" t="str">
        <f>_xlfn.CONCAT(TEXT(COLUMN(),"@")," (",TEXT(D6,"@")," / ",TEXT(C6,"@"),")")</f>
        <v>6 (4 / 3)</v>
      </c>
    </row>
    <row r="7" spans="1:6" ht="20.100000000000001" customHeight="1" x14ac:dyDescent="0.25">
      <c r="A7" s="44" t="s">
        <v>55</v>
      </c>
      <c r="B7" s="45">
        <f>IFERROR(SUBTOTAL(9,#REF!),0)</f>
        <v>0</v>
      </c>
      <c r="C7" s="45">
        <v>0</v>
      </c>
      <c r="D7" s="45">
        <f>IFERROR(SUBTOTAL(9,#REF!),0)</f>
        <v>0</v>
      </c>
      <c r="E7" s="46" t="str">
        <f>IF(B7&lt;&gt;0,D7/B7,"-")</f>
        <v>-</v>
      </c>
      <c r="F7" s="46" t="str">
        <f>IF(C7&lt;&gt;0,D7/C7,"-")</f>
        <v>-</v>
      </c>
    </row>
    <row r="8" spans="1:6" x14ac:dyDescent="0.25">
      <c r="A8" s="18"/>
      <c r="B8" s="18"/>
      <c r="C8" s="18"/>
      <c r="D8" s="18"/>
      <c r="E8" s="18"/>
      <c r="F8" s="18"/>
    </row>
    <row r="9" spans="1:6" x14ac:dyDescent="0.25">
      <c r="A9" s="18"/>
      <c r="B9" s="18"/>
      <c r="C9" s="18"/>
      <c r="D9" s="18"/>
      <c r="E9" s="18"/>
      <c r="F9" s="18"/>
    </row>
    <row r="10" spans="1:6" s="14" customFormat="1" ht="24.95" customHeight="1" x14ac:dyDescent="0.25">
      <c r="A10" s="15" t="s">
        <v>120</v>
      </c>
      <c r="B10" s="16"/>
      <c r="C10" s="16"/>
      <c r="D10" s="16"/>
      <c r="E10" s="16"/>
      <c r="F10" s="16"/>
    </row>
    <row r="11" spans="1:6" ht="57.6" customHeight="1" x14ac:dyDescent="0.25">
      <c r="A11" s="47" t="s">
        <v>28</v>
      </c>
      <c r="B11" s="17" t="s">
        <v>29</v>
      </c>
      <c r="C11" s="17" t="s">
        <v>186</v>
      </c>
      <c r="D11" s="17" t="s">
        <v>30</v>
      </c>
      <c r="E11" s="17" t="s">
        <v>31</v>
      </c>
      <c r="F11" s="17" t="s">
        <v>32</v>
      </c>
    </row>
    <row r="12" spans="1:6" s="18" customFormat="1" ht="15.95" customHeight="1" x14ac:dyDescent="0.25">
      <c r="A12" s="19" t="s">
        <v>9</v>
      </c>
      <c r="B12" s="19">
        <f>COLUMN()</f>
        <v>2</v>
      </c>
      <c r="C12" s="19">
        <v>3</v>
      </c>
      <c r="D12" s="19">
        <f>COLUMN()</f>
        <v>4</v>
      </c>
      <c r="E12" s="19" t="str">
        <f>_xlfn.CONCAT(TEXT(COLUMN(),"@")," (",TEXT(D12,"@")," / ",TEXT(B12,"@"),")")</f>
        <v>5 (4 / 2)</v>
      </c>
      <c r="F12" s="19" t="str">
        <f>_xlfn.CONCAT(TEXT(COLUMN(),"@")," (",TEXT(D12,"@")," / ",TEXT(C12,"@"),")")</f>
        <v>6 (4 / 3)</v>
      </c>
    </row>
    <row r="13" spans="1:6" ht="20.100000000000001" customHeight="1" x14ac:dyDescent="0.25">
      <c r="A13" s="44" t="s">
        <v>55</v>
      </c>
      <c r="B13" s="45">
        <f>IFERROR(SUBTOTAL(9,#REF!),0)</f>
        <v>0</v>
      </c>
      <c r="C13" s="45">
        <v>0</v>
      </c>
      <c r="D13" s="45">
        <f>IFERROR(SUBTOTAL(9,#REF!),0)</f>
        <v>0</v>
      </c>
      <c r="E13" s="46" t="str">
        <f>IF(B13&lt;&gt;0,D13/D13,"-")</f>
        <v>-</v>
      </c>
      <c r="F13" s="46" t="str">
        <f>IF(C13&lt;&gt;0,D13/C13,"-")</f>
        <v>-</v>
      </c>
    </row>
    <row r="14" spans="1:6" x14ac:dyDescent="0.25">
      <c r="E14" s="18"/>
      <c r="F14" s="18"/>
    </row>
    <row r="15" spans="1:6" x14ac:dyDescent="0.25">
      <c r="C15" s="31"/>
    </row>
    <row r="20" spans="1:6" s="13" customFormat="1" ht="24.95" customHeight="1" x14ac:dyDescent="0.3">
      <c r="A20" s="64" t="s">
        <v>121</v>
      </c>
      <c r="B20" s="64"/>
      <c r="C20" s="64"/>
      <c r="D20" s="64"/>
      <c r="E20" s="64"/>
      <c r="F20" s="64"/>
    </row>
    <row r="21" spans="1:6" s="14" customFormat="1" ht="24.95" customHeight="1" x14ac:dyDescent="0.25">
      <c r="A21" s="15" t="s">
        <v>119</v>
      </c>
      <c r="B21" s="16"/>
      <c r="C21" s="16"/>
      <c r="D21" s="16"/>
      <c r="E21" s="16"/>
      <c r="F21" s="16"/>
    </row>
    <row r="22" spans="1:6" ht="57.6" customHeight="1" x14ac:dyDescent="0.25">
      <c r="A22" s="17" t="s">
        <v>28</v>
      </c>
      <c r="B22" s="17" t="s">
        <v>29</v>
      </c>
      <c r="C22" s="17" t="s">
        <v>186</v>
      </c>
      <c r="D22" s="17" t="s">
        <v>30</v>
      </c>
      <c r="E22" s="17" t="s">
        <v>31</v>
      </c>
      <c r="F22" s="17" t="s">
        <v>32</v>
      </c>
    </row>
    <row r="23" spans="1:6" s="18" customFormat="1" ht="15.95" customHeight="1" x14ac:dyDescent="0.25">
      <c r="A23" s="19" t="s">
        <v>9</v>
      </c>
      <c r="B23" s="19">
        <f>COLUMN()</f>
        <v>2</v>
      </c>
      <c r="C23" s="19">
        <f>COLUMN()</f>
        <v>3</v>
      </c>
      <c r="D23" s="19">
        <f>COLUMN()</f>
        <v>4</v>
      </c>
      <c r="E23" s="19" t="str">
        <f>_xlfn.CONCAT(TEXT(COLUMN(),"@")," (",TEXT(D23,"@")," / ",TEXT(B23,"@"),")")</f>
        <v>5 (4 / 2)</v>
      </c>
      <c r="F23" s="19" t="str">
        <f>_xlfn.CONCAT(TEXT(COLUMN(),"@")," (",TEXT(D23,"@")," / ",TEXT(C23,"@"),")")</f>
        <v>6 (4 / 3)</v>
      </c>
    </row>
    <row r="24" spans="1:6" ht="20.100000000000001" customHeight="1" x14ac:dyDescent="0.25">
      <c r="A24" s="44" t="s">
        <v>55</v>
      </c>
      <c r="B24" s="45">
        <f>IFERROR(SUBTOTAL(9,#REF!),0)</f>
        <v>0</v>
      </c>
      <c r="C24" s="45">
        <f>IFERROR(SUBTOTAL(9,#REF!),0)</f>
        <v>0</v>
      </c>
      <c r="D24" s="45">
        <f>IFERROR(SUBTOTAL(9,#REF!),0)</f>
        <v>0</v>
      </c>
      <c r="E24" s="46" t="str">
        <f>IF(B24&lt;&gt;0,D24/B24,"-")</f>
        <v>-</v>
      </c>
      <c r="F24" s="46" t="str">
        <f>IF(C24&lt;&gt;0,D24/C24,"-")</f>
        <v>-</v>
      </c>
    </row>
    <row r="25" spans="1:6" x14ac:dyDescent="0.25">
      <c r="A25" s="18"/>
      <c r="B25" s="18"/>
      <c r="C25" s="18"/>
      <c r="D25" s="18"/>
      <c r="E25" s="18"/>
      <c r="F25" s="18"/>
    </row>
    <row r="26" spans="1:6" x14ac:dyDescent="0.25">
      <c r="A26" s="18"/>
      <c r="B26" s="18"/>
      <c r="C26" s="18"/>
      <c r="D26" s="18"/>
      <c r="E26" s="18"/>
      <c r="F26" s="18"/>
    </row>
    <row r="27" spans="1:6" s="14" customFormat="1" ht="24.95" customHeight="1" x14ac:dyDescent="0.25">
      <c r="A27" s="15" t="s">
        <v>120</v>
      </c>
      <c r="B27" s="16"/>
      <c r="C27" s="16"/>
      <c r="D27" s="16"/>
      <c r="E27" s="16"/>
      <c r="F27" s="16"/>
    </row>
    <row r="28" spans="1:6" ht="57.6" customHeight="1" x14ac:dyDescent="0.25">
      <c r="A28" s="47" t="s">
        <v>28</v>
      </c>
      <c r="B28" s="17" t="s">
        <v>29</v>
      </c>
      <c r="C28" s="17" t="s">
        <v>186</v>
      </c>
      <c r="D28" s="17" t="s">
        <v>30</v>
      </c>
      <c r="E28" s="17" t="s">
        <v>31</v>
      </c>
      <c r="F28" s="17" t="s">
        <v>32</v>
      </c>
    </row>
    <row r="29" spans="1:6" s="18" customFormat="1" ht="15.95" customHeight="1" x14ac:dyDescent="0.25">
      <c r="A29" s="19" t="s">
        <v>9</v>
      </c>
      <c r="B29" s="19">
        <f>COLUMN()</f>
        <v>2</v>
      </c>
      <c r="C29" s="19">
        <f>COLUMN()</f>
        <v>3</v>
      </c>
      <c r="D29" s="19">
        <f>COLUMN()</f>
        <v>4</v>
      </c>
      <c r="E29" s="19" t="str">
        <f>_xlfn.CONCAT(TEXT(COLUMN(),"@")," (",TEXT(D29,"@")," / ",TEXT(B29,"@"),")")</f>
        <v>5 (4 / 2)</v>
      </c>
      <c r="F29" s="19" t="str">
        <f>_xlfn.CONCAT(TEXT(COLUMN(),"@")," (",TEXT(D29,"@")," / ",TEXT(C29,"@"),")")</f>
        <v>6 (4 / 3)</v>
      </c>
    </row>
    <row r="30" spans="1:6" ht="20.100000000000001" customHeight="1" x14ac:dyDescent="0.25">
      <c r="A30" s="44" t="s">
        <v>55</v>
      </c>
      <c r="B30" s="45">
        <f>IFERROR(SUBTOTAL(9,#REF!),0)</f>
        <v>0</v>
      </c>
      <c r="C30" s="45">
        <f>IFERROR(SUBTOTAL(9,#REF!),0)</f>
        <v>0</v>
      </c>
      <c r="D30" s="45">
        <f>IFERROR(SUBTOTAL(9,#REF!),0)</f>
        <v>0</v>
      </c>
      <c r="E30" s="46" t="str">
        <f>IF(B30&lt;&gt;0,D30/D30,"-")</f>
        <v>-</v>
      </c>
      <c r="F30" s="46" t="str">
        <f>IF(C30&lt;&gt;0,D30/C30,"-")</f>
        <v>-</v>
      </c>
    </row>
    <row r="31" spans="1:6" x14ac:dyDescent="0.25">
      <c r="E31" s="18"/>
      <c r="F31" s="18"/>
    </row>
    <row r="32" spans="1:6" x14ac:dyDescent="0.25">
      <c r="C32" s="31"/>
    </row>
  </sheetData>
  <mergeCells count="4">
    <mergeCell ref="A2:F2"/>
    <mergeCell ref="A3:F3"/>
    <mergeCell ref="A1:F1"/>
    <mergeCell ref="A20:F20"/>
  </mergeCells>
  <pageMargins left="0.39370078740157499" right="0.39370078740157499" top="0.39370078740157499" bottom="0.39370078740157499" header="0.23622047244094499" footer="0.23622047244094499"/>
  <pageSetup paperSize="9" scale="1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114"/>
  <sheetViews>
    <sheetView zoomScaleNormal="100" workbookViewId="0">
      <pane ySplit="5" topLeftCell="A57" activePane="bottomLeft" state="frozen"/>
      <selection pane="bottomLeft" activeCell="F82" sqref="F82"/>
    </sheetView>
  </sheetViews>
  <sheetFormatPr defaultColWidth="9.140625" defaultRowHeight="15" x14ac:dyDescent="0.25"/>
  <cols>
    <col min="1" max="1" width="73.7109375" style="8" customWidth="1"/>
    <col min="2" max="3" width="19.7109375" style="8" customWidth="1"/>
    <col min="4" max="4" width="12.7109375" style="8" customWidth="1"/>
  </cols>
  <sheetData>
    <row r="1" spans="1:4" s="12" customFormat="1" ht="30" customHeight="1" x14ac:dyDescent="0.25">
      <c r="A1" s="64" t="s">
        <v>122</v>
      </c>
      <c r="B1" s="64"/>
      <c r="C1" s="64"/>
      <c r="D1" s="64"/>
    </row>
    <row r="2" spans="1:4" s="13" customFormat="1" ht="24.95" customHeight="1" x14ac:dyDescent="0.3">
      <c r="A2" s="64" t="s">
        <v>123</v>
      </c>
      <c r="B2" s="64"/>
      <c r="C2" s="64"/>
      <c r="D2" s="64"/>
    </row>
    <row r="3" spans="1:4" s="14" customFormat="1" ht="24.95" customHeight="1" x14ac:dyDescent="0.25">
      <c r="A3" s="15" t="s">
        <v>124</v>
      </c>
      <c r="B3" s="16"/>
      <c r="C3" s="16"/>
      <c r="D3" s="16"/>
    </row>
    <row r="4" spans="1:4" ht="57.6" customHeight="1" x14ac:dyDescent="0.25">
      <c r="A4" s="47" t="s">
        <v>28</v>
      </c>
      <c r="B4" s="17" t="s">
        <v>186</v>
      </c>
      <c r="C4" s="17" t="s">
        <v>30</v>
      </c>
      <c r="D4" s="17" t="s">
        <v>32</v>
      </c>
    </row>
    <row r="5" spans="1:4" s="18" customFormat="1" ht="15.95" customHeight="1" x14ac:dyDescent="0.25">
      <c r="A5" s="19" t="s">
        <v>9</v>
      </c>
      <c r="B5" s="19">
        <f>COLUMN()</f>
        <v>2</v>
      </c>
      <c r="C5" s="19">
        <f>COLUMN()</f>
        <v>3</v>
      </c>
      <c r="D5" s="19" t="str">
        <f>_xlfn.CONCAT(TEXT(COLUMN(),"@")," (",TEXT(C5,"@")," / ",TEXT(B5,"@"),")")</f>
        <v>4 (3 / 2)</v>
      </c>
    </row>
    <row r="6" spans="1:4" x14ac:dyDescent="0.25">
      <c r="A6" s="32" t="s">
        <v>125</v>
      </c>
      <c r="B6" s="33">
        <f>SUBTOTAL(9,B7:B7)</f>
        <v>1160743</v>
      </c>
      <c r="C6" s="33">
        <v>1090683.75</v>
      </c>
      <c r="D6" s="34">
        <f>IF(B6&lt;&gt;0,C6/B6,"-")</f>
        <v>0.93964275468385339</v>
      </c>
    </row>
    <row r="7" spans="1:4" x14ac:dyDescent="0.25">
      <c r="A7" s="41" t="s">
        <v>126</v>
      </c>
      <c r="B7" s="42">
        <v>1160743</v>
      </c>
      <c r="C7" s="42">
        <v>1090683.7499999995</v>
      </c>
      <c r="D7" s="43">
        <f>IF(B7&lt;&gt;0,C7/B7,"-")</f>
        <v>0.93964275468385294</v>
      </c>
    </row>
    <row r="8" spans="1:4" ht="20.100000000000001" customHeight="1" x14ac:dyDescent="0.25">
      <c r="A8" s="44" t="s">
        <v>55</v>
      </c>
      <c r="B8" s="45">
        <f>IFERROR(SUBTOTAL(9,B7:B7),0)</f>
        <v>1160743</v>
      </c>
      <c r="C8" s="45">
        <f>IFERROR(SUBTOTAL(9,C7:C7),0)</f>
        <v>1090683.7499999995</v>
      </c>
      <c r="D8" s="46">
        <f>IF(B8&lt;&gt;0,C8/B8,"-")</f>
        <v>0.93964275468385294</v>
      </c>
    </row>
    <row r="9" spans="1:4" x14ac:dyDescent="0.25">
      <c r="D9" s="18"/>
    </row>
    <row r="14" spans="1:4" s="13" customFormat="1" ht="24.95" customHeight="1" x14ac:dyDescent="0.3">
      <c r="A14" s="64" t="s">
        <v>127</v>
      </c>
      <c r="B14" s="64"/>
      <c r="C14" s="64"/>
      <c r="D14" s="64"/>
    </row>
    <row r="15" spans="1:4" s="14" customFormat="1" ht="24.95" customHeight="1" x14ac:dyDescent="0.25">
      <c r="A15" s="15" t="s">
        <v>124</v>
      </c>
      <c r="B15" s="16"/>
      <c r="C15" s="16"/>
      <c r="D15" s="16"/>
    </row>
    <row r="16" spans="1:4" ht="57.6" customHeight="1" x14ac:dyDescent="0.25">
      <c r="A16" s="47" t="s">
        <v>28</v>
      </c>
      <c r="B16" s="17" t="s">
        <v>186</v>
      </c>
      <c r="C16" s="17" t="s">
        <v>30</v>
      </c>
      <c r="D16" s="17" t="s">
        <v>32</v>
      </c>
    </row>
    <row r="17" spans="1:4" s="18" customFormat="1" ht="15.95" customHeight="1" x14ac:dyDescent="0.25">
      <c r="A17" s="19" t="s">
        <v>9</v>
      </c>
      <c r="B17" s="19">
        <v>2</v>
      </c>
      <c r="C17" s="19">
        <f>COLUMN()</f>
        <v>3</v>
      </c>
      <c r="D17" s="19" t="str">
        <f>_xlfn.CONCAT(TEXT(COLUMN(),"@")," (",TEXT(C17,"@")," / ",TEXT(B17,"@"),")")</f>
        <v>4 (3 / 2)</v>
      </c>
    </row>
    <row r="18" spans="1:4" x14ac:dyDescent="0.25">
      <c r="A18" s="32" t="s">
        <v>125</v>
      </c>
      <c r="B18" s="33">
        <v>1160743</v>
      </c>
      <c r="C18" s="33">
        <f>SUBTOTAL(9,C29:C112)</f>
        <v>1090683.7499999998</v>
      </c>
      <c r="D18" s="34">
        <f>IF(B18&lt;&gt;0,C18/B18,"-")</f>
        <v>0.93964275468385317</v>
      </c>
    </row>
    <row r="19" spans="1:4" x14ac:dyDescent="0.25">
      <c r="A19" s="35" t="s">
        <v>126</v>
      </c>
      <c r="B19" s="36">
        <v>1160743</v>
      </c>
      <c r="C19" s="36">
        <f>SUBTOTAL(9,C29:C112)</f>
        <v>1090683.7499999998</v>
      </c>
      <c r="D19" s="37">
        <f>IF(B19&lt;&gt;0,C19/B19,"-")</f>
        <v>0.93964275468385317</v>
      </c>
    </row>
    <row r="20" spans="1:4" x14ac:dyDescent="0.25">
      <c r="A20" s="48" t="s">
        <v>128</v>
      </c>
      <c r="B20" s="49"/>
      <c r="C20" s="49"/>
      <c r="D20" s="49"/>
    </row>
    <row r="21" spans="1:4" x14ac:dyDescent="0.25">
      <c r="A21" s="50" t="s">
        <v>129</v>
      </c>
      <c r="B21" s="51" t="s">
        <v>130</v>
      </c>
      <c r="C21" s="52"/>
      <c r="D21" s="53"/>
    </row>
    <row r="22" spans="1:4" x14ac:dyDescent="0.25">
      <c r="A22" s="50" t="s">
        <v>131</v>
      </c>
      <c r="B22" s="51" t="s">
        <v>132</v>
      </c>
      <c r="C22" s="52"/>
      <c r="D22" s="53"/>
    </row>
    <row r="23" spans="1:4" x14ac:dyDescent="0.25">
      <c r="A23" s="50" t="s">
        <v>133</v>
      </c>
      <c r="B23" s="51" t="s">
        <v>134</v>
      </c>
      <c r="C23" s="52"/>
      <c r="D23" s="53"/>
    </row>
    <row r="24" spans="1:4" x14ac:dyDescent="0.25">
      <c r="A24" s="50" t="s">
        <v>135</v>
      </c>
      <c r="B24" s="51" t="s">
        <v>136</v>
      </c>
      <c r="C24" s="52"/>
      <c r="D24" s="53"/>
    </row>
    <row r="25" spans="1:4" x14ac:dyDescent="0.25">
      <c r="A25" s="38" t="s">
        <v>137</v>
      </c>
      <c r="B25" s="39">
        <v>1160743</v>
      </c>
      <c r="C25" s="39">
        <f>SUBTOTAL(9,C29:C112)</f>
        <v>1090683.7499999998</v>
      </c>
      <c r="D25" s="40">
        <f t="shared" ref="D25:D56" si="0">IF(B25&lt;&gt;0,C25/B25,"-")</f>
        <v>0.93964275468385317</v>
      </c>
    </row>
    <row r="26" spans="1:4" x14ac:dyDescent="0.25">
      <c r="A26" s="54" t="s">
        <v>138</v>
      </c>
      <c r="B26" s="55">
        <v>861943</v>
      </c>
      <c r="C26" s="55">
        <f>SUBTOTAL(9,C29:C53)</f>
        <v>835076.85</v>
      </c>
      <c r="D26" s="56">
        <f t="shared" si="0"/>
        <v>0.9688307115435707</v>
      </c>
    </row>
    <row r="27" spans="1:4" x14ac:dyDescent="0.25">
      <c r="A27" s="57" t="s">
        <v>139</v>
      </c>
      <c r="B27" s="58">
        <v>861943</v>
      </c>
      <c r="C27" s="58">
        <f>SUBTOTAL(9,C29:C53)</f>
        <v>835076.85</v>
      </c>
      <c r="D27" s="59">
        <f t="shared" si="0"/>
        <v>0.9688307115435707</v>
      </c>
    </row>
    <row r="28" spans="1:4" x14ac:dyDescent="0.25">
      <c r="A28" s="60" t="s">
        <v>140</v>
      </c>
      <c r="B28" s="61">
        <v>683050</v>
      </c>
      <c r="C28" s="61">
        <f>SUBTOTAL(9,C29:C32)</f>
        <v>656661.56999999995</v>
      </c>
      <c r="D28" s="62">
        <f t="shared" si="0"/>
        <v>0.96136676670814725</v>
      </c>
    </row>
    <row r="29" spans="1:4" x14ac:dyDescent="0.25">
      <c r="A29" s="41" t="s">
        <v>141</v>
      </c>
      <c r="B29" s="42">
        <v>565000</v>
      </c>
      <c r="C29" s="42">
        <v>545233.06999999995</v>
      </c>
      <c r="D29" s="43">
        <f t="shared" si="0"/>
        <v>0.96501428318584059</v>
      </c>
    </row>
    <row r="30" spans="1:4" x14ac:dyDescent="0.25">
      <c r="A30" s="41" t="s">
        <v>142</v>
      </c>
      <c r="B30" s="42">
        <v>15800</v>
      </c>
      <c r="C30" s="42">
        <v>13029.11</v>
      </c>
      <c r="D30" s="43">
        <f t="shared" si="0"/>
        <v>0.82462721518987347</v>
      </c>
    </row>
    <row r="31" spans="1:4" x14ac:dyDescent="0.25">
      <c r="A31" s="41" t="s">
        <v>143</v>
      </c>
      <c r="B31" s="42">
        <v>17250</v>
      </c>
      <c r="C31" s="42">
        <v>18283.93</v>
      </c>
      <c r="D31" s="43">
        <f t="shared" si="0"/>
        <v>1.0599379710144927</v>
      </c>
    </row>
    <row r="32" spans="1:4" x14ac:dyDescent="0.25">
      <c r="A32" s="41" t="s">
        <v>144</v>
      </c>
      <c r="B32" s="42">
        <v>85000</v>
      </c>
      <c r="C32" s="42">
        <v>80115.460000000006</v>
      </c>
      <c r="D32" s="43">
        <f t="shared" si="0"/>
        <v>0.94253482352941187</v>
      </c>
    </row>
    <row r="33" spans="1:4" x14ac:dyDescent="0.25">
      <c r="A33" s="60" t="s">
        <v>145</v>
      </c>
      <c r="B33" s="61">
        <v>177893</v>
      </c>
      <c r="C33" s="61">
        <f>SUBTOTAL(9,C34:C51)</f>
        <v>177559.73</v>
      </c>
      <c r="D33" s="62">
        <f t="shared" si="0"/>
        <v>0.99812657046651643</v>
      </c>
    </row>
    <row r="34" spans="1:4" x14ac:dyDescent="0.25">
      <c r="A34" s="41" t="s">
        <v>146</v>
      </c>
      <c r="B34" s="42">
        <v>5000</v>
      </c>
      <c r="C34" s="42">
        <v>4904.6400000000003</v>
      </c>
      <c r="D34" s="43">
        <f t="shared" si="0"/>
        <v>0.98092800000000002</v>
      </c>
    </row>
    <row r="35" spans="1:4" x14ac:dyDescent="0.25">
      <c r="A35" s="41" t="s">
        <v>147</v>
      </c>
      <c r="B35" s="42">
        <v>13500</v>
      </c>
      <c r="C35" s="42">
        <v>11428.85</v>
      </c>
      <c r="D35" s="43">
        <f t="shared" si="0"/>
        <v>0.84658148148148149</v>
      </c>
    </row>
    <row r="36" spans="1:4" x14ac:dyDescent="0.25">
      <c r="A36" s="41" t="s">
        <v>148</v>
      </c>
      <c r="B36" s="42">
        <v>4990</v>
      </c>
      <c r="C36" s="42">
        <v>7906.1</v>
      </c>
      <c r="D36" s="43">
        <f t="shared" si="0"/>
        <v>1.5843887775551102</v>
      </c>
    </row>
    <row r="37" spans="1:4" x14ac:dyDescent="0.25">
      <c r="A37" s="41" t="s">
        <v>149</v>
      </c>
      <c r="B37" s="42">
        <v>56723</v>
      </c>
      <c r="C37" s="42">
        <v>51061.4</v>
      </c>
      <c r="D37" s="43">
        <f t="shared" si="0"/>
        <v>0.90018863600303234</v>
      </c>
    </row>
    <row r="38" spans="1:4" x14ac:dyDescent="0.25">
      <c r="A38" s="41" t="s">
        <v>150</v>
      </c>
      <c r="B38" s="42">
        <v>2700</v>
      </c>
      <c r="C38" s="42">
        <v>2552.96</v>
      </c>
      <c r="D38" s="43">
        <f t="shared" si="0"/>
        <v>0.94554074074074079</v>
      </c>
    </row>
    <row r="39" spans="1:4" x14ac:dyDescent="0.25">
      <c r="A39" s="41" t="s">
        <v>151</v>
      </c>
      <c r="B39" s="42">
        <v>300</v>
      </c>
      <c r="C39" s="42">
        <v>242.13</v>
      </c>
      <c r="D39" s="43">
        <f t="shared" si="0"/>
        <v>0.80710000000000004</v>
      </c>
    </row>
    <row r="40" spans="1:4" x14ac:dyDescent="0.25">
      <c r="A40" s="41" t="s">
        <v>152</v>
      </c>
      <c r="B40" s="42">
        <v>5200</v>
      </c>
      <c r="C40" s="42">
        <v>4799.3</v>
      </c>
      <c r="D40" s="43">
        <f t="shared" si="0"/>
        <v>0.92294230769230767</v>
      </c>
    </row>
    <row r="41" spans="1:4" x14ac:dyDescent="0.25">
      <c r="A41" s="41" t="s">
        <v>153</v>
      </c>
      <c r="B41" s="42">
        <v>12700</v>
      </c>
      <c r="C41" s="42">
        <v>14373.48</v>
      </c>
      <c r="D41" s="43">
        <f t="shared" si="0"/>
        <v>1.1317700787401574</v>
      </c>
    </row>
    <row r="42" spans="1:4" x14ac:dyDescent="0.25">
      <c r="A42" s="41" t="s">
        <v>154</v>
      </c>
      <c r="B42" s="42">
        <v>250</v>
      </c>
      <c r="C42" s="42">
        <v>222.14</v>
      </c>
      <c r="D42" s="43">
        <f t="shared" si="0"/>
        <v>0.88855999999999991</v>
      </c>
    </row>
    <row r="43" spans="1:4" x14ac:dyDescent="0.25">
      <c r="A43" s="41" t="s">
        <v>155</v>
      </c>
      <c r="B43" s="42">
        <v>6300</v>
      </c>
      <c r="C43" s="42">
        <v>5927.53</v>
      </c>
      <c r="D43" s="43">
        <f t="shared" si="0"/>
        <v>0.9408777777777777</v>
      </c>
    </row>
    <row r="44" spans="1:4" x14ac:dyDescent="0.25">
      <c r="A44" s="41" t="s">
        <v>156</v>
      </c>
      <c r="B44" s="42">
        <v>20400</v>
      </c>
      <c r="C44" s="42">
        <v>20271.02</v>
      </c>
      <c r="D44" s="43">
        <f t="shared" si="0"/>
        <v>0.99367745098039217</v>
      </c>
    </row>
    <row r="45" spans="1:4" x14ac:dyDescent="0.25">
      <c r="A45" s="41" t="s">
        <v>157</v>
      </c>
      <c r="B45" s="42">
        <v>2300</v>
      </c>
      <c r="C45" s="42">
        <v>2240</v>
      </c>
      <c r="D45" s="43">
        <f t="shared" si="0"/>
        <v>0.97391304347826091</v>
      </c>
    </row>
    <row r="46" spans="1:4" x14ac:dyDescent="0.25">
      <c r="A46" s="41" t="s">
        <v>158</v>
      </c>
      <c r="B46" s="42">
        <v>26000</v>
      </c>
      <c r="C46" s="42">
        <v>26348.85</v>
      </c>
      <c r="D46" s="43">
        <f t="shared" si="0"/>
        <v>1.0134173076923076</v>
      </c>
    </row>
    <row r="47" spans="1:4" x14ac:dyDescent="0.25">
      <c r="A47" s="41" t="s">
        <v>159</v>
      </c>
      <c r="B47" s="42">
        <v>10000</v>
      </c>
      <c r="C47" s="42">
        <v>12295.26</v>
      </c>
      <c r="D47" s="43">
        <f t="shared" si="0"/>
        <v>1.2295260000000001</v>
      </c>
    </row>
    <row r="48" spans="1:4" x14ac:dyDescent="0.25">
      <c r="A48" s="41" t="s">
        <v>160</v>
      </c>
      <c r="B48" s="42">
        <v>8500</v>
      </c>
      <c r="C48" s="42">
        <v>10021.4</v>
      </c>
      <c r="D48" s="43">
        <f t="shared" si="0"/>
        <v>1.1789882352941177</v>
      </c>
    </row>
    <row r="49" spans="1:4" x14ac:dyDescent="0.25">
      <c r="A49" s="41" t="s">
        <v>161</v>
      </c>
      <c r="B49" s="42">
        <v>1660</v>
      </c>
      <c r="C49" s="42">
        <v>1659.58</v>
      </c>
      <c r="D49" s="43">
        <f t="shared" si="0"/>
        <v>0.99974698795180716</v>
      </c>
    </row>
    <row r="50" spans="1:4" x14ac:dyDescent="0.25">
      <c r="A50" s="41" t="s">
        <v>162</v>
      </c>
      <c r="B50" s="42">
        <v>800</v>
      </c>
      <c r="C50" s="42">
        <v>653.5</v>
      </c>
      <c r="D50" s="43">
        <f t="shared" si="0"/>
        <v>0.81687500000000002</v>
      </c>
    </row>
    <row r="51" spans="1:4" x14ac:dyDescent="0.25">
      <c r="A51" s="41" t="s">
        <v>163</v>
      </c>
      <c r="B51" s="42">
        <v>570</v>
      </c>
      <c r="C51" s="42">
        <v>651.59</v>
      </c>
      <c r="D51" s="43">
        <f t="shared" si="0"/>
        <v>1.1431403508771931</v>
      </c>
    </row>
    <row r="52" spans="1:4" x14ac:dyDescent="0.25">
      <c r="A52" s="60" t="s">
        <v>164</v>
      </c>
      <c r="B52" s="61">
        <v>1000</v>
      </c>
      <c r="C52" s="61">
        <f>SUBTOTAL(9,C53:C53)</f>
        <v>855.55</v>
      </c>
      <c r="D52" s="62">
        <f t="shared" si="0"/>
        <v>0.85554999999999992</v>
      </c>
    </row>
    <row r="53" spans="1:4" x14ac:dyDescent="0.25">
      <c r="A53" s="41" t="s">
        <v>165</v>
      </c>
      <c r="B53" s="42">
        <v>1000</v>
      </c>
      <c r="C53" s="42">
        <v>855.55</v>
      </c>
      <c r="D53" s="43">
        <f t="shared" si="0"/>
        <v>0.85554999999999992</v>
      </c>
    </row>
    <row r="54" spans="1:4" x14ac:dyDescent="0.25">
      <c r="A54" s="54" t="s">
        <v>166</v>
      </c>
      <c r="B54" s="55">
        <v>90800</v>
      </c>
      <c r="C54" s="55">
        <f>SUBTOTAL(9,C57:C65)</f>
        <v>90616.11</v>
      </c>
      <c r="D54" s="56">
        <f t="shared" si="0"/>
        <v>0.99797477973568283</v>
      </c>
    </row>
    <row r="55" spans="1:4" x14ac:dyDescent="0.25">
      <c r="A55" s="57" t="s">
        <v>139</v>
      </c>
      <c r="B55" s="58">
        <v>90800</v>
      </c>
      <c r="C55" s="58">
        <f>SUBTOTAL(9,C57:C65)</f>
        <v>90616.11</v>
      </c>
      <c r="D55" s="59">
        <f t="shared" si="0"/>
        <v>0.99797477973568283</v>
      </c>
    </row>
    <row r="56" spans="1:4" x14ac:dyDescent="0.25">
      <c r="A56" s="60" t="s">
        <v>145</v>
      </c>
      <c r="B56" s="61">
        <v>86300</v>
      </c>
      <c r="C56" s="61">
        <f>SUBTOTAL(9,C57:C63)</f>
        <v>86176.22</v>
      </c>
      <c r="D56" s="62">
        <f t="shared" si="0"/>
        <v>0.99856570104287368</v>
      </c>
    </row>
    <row r="57" spans="1:4" x14ac:dyDescent="0.25">
      <c r="A57" s="41" t="s">
        <v>146</v>
      </c>
      <c r="B57" s="42">
        <v>1400</v>
      </c>
      <c r="C57" s="42">
        <v>1261</v>
      </c>
      <c r="D57" s="43">
        <f t="shared" ref="D57:D88" si="1">IF(B57&lt;&gt;0,C57/B57,"-")</f>
        <v>0.90071428571428569</v>
      </c>
    </row>
    <row r="58" spans="1:4" x14ac:dyDescent="0.25">
      <c r="A58" s="41" t="s">
        <v>147</v>
      </c>
      <c r="B58" s="42">
        <v>4400</v>
      </c>
      <c r="C58" s="42">
        <v>5626.48</v>
      </c>
      <c r="D58" s="43">
        <f t="shared" si="1"/>
        <v>1.2787454545454544</v>
      </c>
    </row>
    <row r="59" spans="1:4" x14ac:dyDescent="0.25">
      <c r="A59" s="41" t="s">
        <v>148</v>
      </c>
      <c r="B59" s="42">
        <v>1000</v>
      </c>
      <c r="C59" s="42">
        <v>1417.53</v>
      </c>
      <c r="D59" s="43">
        <f t="shared" si="1"/>
        <v>1.41753</v>
      </c>
    </row>
    <row r="60" spans="1:4" x14ac:dyDescent="0.25">
      <c r="A60" s="41" t="s">
        <v>156</v>
      </c>
      <c r="B60" s="42">
        <v>500</v>
      </c>
      <c r="C60" s="42">
        <v>0</v>
      </c>
      <c r="D60" s="43">
        <f t="shared" si="1"/>
        <v>0</v>
      </c>
    </row>
    <row r="61" spans="1:4" x14ac:dyDescent="0.25">
      <c r="A61" s="41" t="s">
        <v>158</v>
      </c>
      <c r="B61" s="42">
        <v>16500</v>
      </c>
      <c r="C61" s="42">
        <v>19070.75</v>
      </c>
      <c r="D61" s="43">
        <f t="shared" si="1"/>
        <v>1.1558030303030302</v>
      </c>
    </row>
    <row r="62" spans="1:4" x14ac:dyDescent="0.25">
      <c r="A62" s="41" t="s">
        <v>160</v>
      </c>
      <c r="B62" s="42">
        <v>60400</v>
      </c>
      <c r="C62" s="42">
        <v>57367.26</v>
      </c>
      <c r="D62" s="43">
        <f t="shared" si="1"/>
        <v>0.9497890728476821</v>
      </c>
    </row>
    <row r="63" spans="1:4" x14ac:dyDescent="0.25">
      <c r="A63" s="41" t="s">
        <v>167</v>
      </c>
      <c r="B63" s="42">
        <v>2100</v>
      </c>
      <c r="C63" s="42">
        <v>1433.2</v>
      </c>
      <c r="D63" s="43">
        <f t="shared" si="1"/>
        <v>0.68247619047619046</v>
      </c>
    </row>
    <row r="64" spans="1:4" x14ac:dyDescent="0.25">
      <c r="A64" s="60" t="s">
        <v>168</v>
      </c>
      <c r="B64" s="61">
        <v>4500</v>
      </c>
      <c r="C64" s="61">
        <f>SUBTOTAL(9,C65:C65)</f>
        <v>4439.8900000000003</v>
      </c>
      <c r="D64" s="62">
        <f t="shared" si="1"/>
        <v>0.98664222222222231</v>
      </c>
    </row>
    <row r="65" spans="1:4" x14ac:dyDescent="0.25">
      <c r="A65" s="41" t="s">
        <v>169</v>
      </c>
      <c r="B65" s="42">
        <v>4500</v>
      </c>
      <c r="C65" s="42">
        <v>4439.8900000000003</v>
      </c>
      <c r="D65" s="43">
        <f t="shared" si="1"/>
        <v>0.98664222222222231</v>
      </c>
    </row>
    <row r="66" spans="1:4" x14ac:dyDescent="0.25">
      <c r="A66" s="54" t="s">
        <v>170</v>
      </c>
      <c r="B66" s="55">
        <v>208000</v>
      </c>
      <c r="C66" s="55">
        <f>SUBTOTAL(9,C69:C112)</f>
        <v>164990.78999999998</v>
      </c>
      <c r="D66" s="56">
        <f t="shared" si="1"/>
        <v>0.79322495192307685</v>
      </c>
    </row>
    <row r="67" spans="1:4" x14ac:dyDescent="0.25">
      <c r="A67" s="57" t="s">
        <v>171</v>
      </c>
      <c r="B67" s="58">
        <v>166800</v>
      </c>
      <c r="C67" s="58">
        <f>SUBTOTAL(9,C69:C94)</f>
        <v>130190.53</v>
      </c>
      <c r="D67" s="59">
        <f t="shared" si="1"/>
        <v>0.78051876498800954</v>
      </c>
    </row>
    <row r="68" spans="1:4" x14ac:dyDescent="0.25">
      <c r="A68" s="60" t="s">
        <v>140</v>
      </c>
      <c r="B68" s="61">
        <v>600</v>
      </c>
      <c r="C68" s="61">
        <f>SUBTOTAL(9,C69:C69)</f>
        <v>10.61</v>
      </c>
      <c r="D68" s="62">
        <f t="shared" si="1"/>
        <v>1.7683333333333332E-2</v>
      </c>
    </row>
    <row r="69" spans="1:4" x14ac:dyDescent="0.25">
      <c r="A69" s="41" t="s">
        <v>141</v>
      </c>
      <c r="B69" s="42">
        <v>600</v>
      </c>
      <c r="C69" s="42">
        <v>10.61</v>
      </c>
      <c r="D69" s="43">
        <f t="shared" si="1"/>
        <v>1.7683333333333332E-2</v>
      </c>
    </row>
    <row r="70" spans="1:4" x14ac:dyDescent="0.25">
      <c r="A70" s="60" t="s">
        <v>145</v>
      </c>
      <c r="B70" s="61">
        <v>160000</v>
      </c>
      <c r="C70" s="61">
        <f>SUBTOTAL(9,C71:C90)</f>
        <v>129935.77999999998</v>
      </c>
      <c r="D70" s="62">
        <f t="shared" si="1"/>
        <v>0.81209862499999985</v>
      </c>
    </row>
    <row r="71" spans="1:4" x14ac:dyDescent="0.25">
      <c r="A71" s="41" t="s">
        <v>146</v>
      </c>
      <c r="B71" s="42">
        <v>5000</v>
      </c>
      <c r="C71" s="42">
        <v>4946.88</v>
      </c>
      <c r="D71" s="43">
        <f t="shared" si="1"/>
        <v>0.98937600000000003</v>
      </c>
    </row>
    <row r="72" spans="1:4" x14ac:dyDescent="0.25">
      <c r="A72" s="41" t="s">
        <v>147</v>
      </c>
      <c r="B72" s="42">
        <v>9600</v>
      </c>
      <c r="C72" s="42">
        <v>6671.96</v>
      </c>
      <c r="D72" s="43">
        <f t="shared" si="1"/>
        <v>0.69499583333333337</v>
      </c>
    </row>
    <row r="73" spans="1:4" x14ac:dyDescent="0.25">
      <c r="A73" s="41" t="s">
        <v>172</v>
      </c>
      <c r="B73" s="42">
        <v>1100</v>
      </c>
      <c r="C73" s="42">
        <v>850.51</v>
      </c>
      <c r="D73" s="43">
        <f t="shared" si="1"/>
        <v>0.77319090909090904</v>
      </c>
    </row>
    <row r="74" spans="1:4" x14ac:dyDescent="0.25">
      <c r="A74" s="41" t="s">
        <v>173</v>
      </c>
      <c r="B74" s="42">
        <v>0</v>
      </c>
      <c r="C74" s="42">
        <v>54</v>
      </c>
      <c r="D74" s="43" t="str">
        <f t="shared" si="1"/>
        <v>-</v>
      </c>
    </row>
    <row r="75" spans="1:4" x14ac:dyDescent="0.25">
      <c r="A75" s="41" t="s">
        <v>148</v>
      </c>
      <c r="B75" s="42">
        <v>4000</v>
      </c>
      <c r="C75" s="42">
        <v>1146.49</v>
      </c>
      <c r="D75" s="43">
        <f t="shared" si="1"/>
        <v>0.2866225</v>
      </c>
    </row>
    <row r="76" spans="1:4" x14ac:dyDescent="0.25">
      <c r="A76" s="41" t="s">
        <v>149</v>
      </c>
      <c r="B76" s="42">
        <v>3000</v>
      </c>
      <c r="C76" s="42">
        <v>0</v>
      </c>
      <c r="D76" s="43">
        <f t="shared" si="1"/>
        <v>0</v>
      </c>
    </row>
    <row r="77" spans="1:4" x14ac:dyDescent="0.25">
      <c r="A77" s="41" t="s">
        <v>150</v>
      </c>
      <c r="B77" s="42">
        <v>1000</v>
      </c>
      <c r="C77" s="42">
        <v>29.66</v>
      </c>
      <c r="D77" s="43">
        <f t="shared" si="1"/>
        <v>2.9659999999999999E-2</v>
      </c>
    </row>
    <row r="78" spans="1:4" x14ac:dyDescent="0.25">
      <c r="A78" s="41" t="s">
        <v>174</v>
      </c>
      <c r="B78" s="42">
        <v>2000</v>
      </c>
      <c r="C78" s="42">
        <v>1001.77</v>
      </c>
      <c r="D78" s="43">
        <f t="shared" si="1"/>
        <v>0.50088500000000002</v>
      </c>
    </row>
    <row r="79" spans="1:4" x14ac:dyDescent="0.25">
      <c r="A79" s="41" t="s">
        <v>151</v>
      </c>
      <c r="B79" s="42">
        <v>500</v>
      </c>
      <c r="C79" s="42">
        <v>0</v>
      </c>
      <c r="D79" s="43">
        <f t="shared" si="1"/>
        <v>0</v>
      </c>
    </row>
    <row r="80" spans="1:4" x14ac:dyDescent="0.25">
      <c r="A80" s="41" t="s">
        <v>152</v>
      </c>
      <c r="B80" s="42">
        <v>600</v>
      </c>
      <c r="C80" s="42">
        <v>6.22</v>
      </c>
      <c r="D80" s="43">
        <f t="shared" si="1"/>
        <v>1.0366666666666666E-2</v>
      </c>
    </row>
    <row r="81" spans="1:4" x14ac:dyDescent="0.25">
      <c r="A81" s="41" t="s">
        <v>153</v>
      </c>
      <c r="B81" s="42">
        <v>5000</v>
      </c>
      <c r="C81" s="42">
        <v>15</v>
      </c>
      <c r="D81" s="43">
        <f t="shared" si="1"/>
        <v>3.0000000000000001E-3</v>
      </c>
    </row>
    <row r="82" spans="1:4" x14ac:dyDescent="0.25">
      <c r="A82" s="41" t="s">
        <v>154</v>
      </c>
      <c r="B82" s="42">
        <v>1000</v>
      </c>
      <c r="C82" s="42">
        <v>0</v>
      </c>
      <c r="D82" s="43">
        <f t="shared" si="1"/>
        <v>0</v>
      </c>
    </row>
    <row r="83" spans="1:4" x14ac:dyDescent="0.25">
      <c r="A83" s="41" t="s">
        <v>156</v>
      </c>
      <c r="B83" s="42">
        <v>12500</v>
      </c>
      <c r="C83" s="42">
        <v>11105</v>
      </c>
      <c r="D83" s="43">
        <f t="shared" si="1"/>
        <v>0.88839999999999997</v>
      </c>
    </row>
    <row r="84" spans="1:4" x14ac:dyDescent="0.25">
      <c r="A84" s="41" t="s">
        <v>158</v>
      </c>
      <c r="B84" s="42">
        <v>78000</v>
      </c>
      <c r="C84" s="42">
        <v>88752.43</v>
      </c>
      <c r="D84" s="43">
        <f t="shared" si="1"/>
        <v>1.1378516666666665</v>
      </c>
    </row>
    <row r="85" spans="1:4" x14ac:dyDescent="0.25">
      <c r="A85" s="41" t="s">
        <v>160</v>
      </c>
      <c r="B85" s="42">
        <v>30000</v>
      </c>
      <c r="C85" s="42">
        <v>11543.9</v>
      </c>
      <c r="D85" s="43">
        <f t="shared" si="1"/>
        <v>0.38479666666666668</v>
      </c>
    </row>
    <row r="86" spans="1:4" x14ac:dyDescent="0.25">
      <c r="A86" s="41" t="s">
        <v>167</v>
      </c>
      <c r="B86" s="42">
        <v>2000</v>
      </c>
      <c r="C86" s="42">
        <v>1561.98</v>
      </c>
      <c r="D86" s="43">
        <f t="shared" si="1"/>
        <v>0.78098999999999996</v>
      </c>
    </row>
    <row r="87" spans="1:4" x14ac:dyDescent="0.25">
      <c r="A87" s="41" t="s">
        <v>161</v>
      </c>
      <c r="B87" s="42">
        <v>400</v>
      </c>
      <c r="C87" s="42">
        <v>0</v>
      </c>
      <c r="D87" s="43">
        <f t="shared" si="1"/>
        <v>0</v>
      </c>
    </row>
    <row r="88" spans="1:4" x14ac:dyDescent="0.25">
      <c r="A88" s="41" t="s">
        <v>175</v>
      </c>
      <c r="B88" s="42">
        <v>3500</v>
      </c>
      <c r="C88" s="42">
        <v>1970.19</v>
      </c>
      <c r="D88" s="43">
        <f t="shared" si="1"/>
        <v>0.56291142857142862</v>
      </c>
    </row>
    <row r="89" spans="1:4" x14ac:dyDescent="0.25">
      <c r="A89" s="41" t="s">
        <v>163</v>
      </c>
      <c r="B89" s="42">
        <v>300</v>
      </c>
      <c r="C89" s="42">
        <v>2.19</v>
      </c>
      <c r="D89" s="43">
        <f t="shared" ref="D89:D113" si="2">IF(B89&lt;&gt;0,C89/B89,"-")</f>
        <v>7.3000000000000001E-3</v>
      </c>
    </row>
    <row r="90" spans="1:4" x14ac:dyDescent="0.25">
      <c r="A90" s="41" t="s">
        <v>176</v>
      </c>
      <c r="B90" s="42">
        <v>500</v>
      </c>
      <c r="C90" s="42">
        <v>277.60000000000002</v>
      </c>
      <c r="D90" s="43">
        <f t="shared" si="2"/>
        <v>0.55520000000000003</v>
      </c>
    </row>
    <row r="91" spans="1:4" x14ac:dyDescent="0.25">
      <c r="A91" s="60" t="s">
        <v>168</v>
      </c>
      <c r="B91" s="61">
        <v>6200</v>
      </c>
      <c r="C91" s="61">
        <f>SUBTOTAL(9,C92:C94)</f>
        <v>244.14</v>
      </c>
      <c r="D91" s="62">
        <f t="shared" si="2"/>
        <v>3.9377419354838711E-2</v>
      </c>
    </row>
    <row r="92" spans="1:4" x14ac:dyDescent="0.25">
      <c r="A92" s="41" t="s">
        <v>169</v>
      </c>
      <c r="B92" s="42">
        <v>6000</v>
      </c>
      <c r="C92" s="42">
        <v>0</v>
      </c>
      <c r="D92" s="43">
        <f t="shared" si="2"/>
        <v>0</v>
      </c>
    </row>
    <row r="93" spans="1:4" x14ac:dyDescent="0.25">
      <c r="A93" s="41" t="s">
        <v>177</v>
      </c>
      <c r="B93" s="42">
        <v>200</v>
      </c>
      <c r="C93" s="42">
        <v>83.26</v>
      </c>
      <c r="D93" s="43">
        <f t="shared" si="2"/>
        <v>0.4163</v>
      </c>
    </row>
    <row r="94" spans="1:4" x14ac:dyDescent="0.25">
      <c r="A94" s="41" t="s">
        <v>178</v>
      </c>
      <c r="B94" s="42">
        <v>0</v>
      </c>
      <c r="C94" s="42">
        <v>160.88</v>
      </c>
      <c r="D94" s="43" t="str">
        <f t="shared" si="2"/>
        <v>-</v>
      </c>
    </row>
    <row r="95" spans="1:4" x14ac:dyDescent="0.25">
      <c r="A95" s="57" t="s">
        <v>179</v>
      </c>
      <c r="B95" s="58">
        <v>18100</v>
      </c>
      <c r="C95" s="58">
        <f>SUBTOTAL(9,C97:C103)</f>
        <v>13558.31</v>
      </c>
      <c r="D95" s="59">
        <f t="shared" si="2"/>
        <v>0.74907790055248613</v>
      </c>
    </row>
    <row r="96" spans="1:4" x14ac:dyDescent="0.25">
      <c r="A96" s="60" t="s">
        <v>145</v>
      </c>
      <c r="B96" s="61">
        <v>18100</v>
      </c>
      <c r="C96" s="61">
        <f>SUBTOTAL(9,C97:C101)</f>
        <v>13558.31</v>
      </c>
      <c r="D96" s="62">
        <f t="shared" si="2"/>
        <v>0.74907790055248613</v>
      </c>
    </row>
    <row r="97" spans="1:4" x14ac:dyDescent="0.25">
      <c r="A97" s="41" t="s">
        <v>148</v>
      </c>
      <c r="B97" s="42">
        <v>0</v>
      </c>
      <c r="C97" s="42">
        <v>75</v>
      </c>
      <c r="D97" s="43" t="str">
        <f t="shared" si="2"/>
        <v>-</v>
      </c>
    </row>
    <row r="98" spans="1:4" x14ac:dyDescent="0.25">
      <c r="A98" s="41" t="s">
        <v>158</v>
      </c>
      <c r="B98" s="42">
        <v>16000</v>
      </c>
      <c r="C98" s="42">
        <v>12024.97</v>
      </c>
      <c r="D98" s="43">
        <f t="shared" si="2"/>
        <v>0.75156062499999998</v>
      </c>
    </row>
    <row r="99" spans="1:4" x14ac:dyDescent="0.25">
      <c r="A99" s="41" t="s">
        <v>160</v>
      </c>
      <c r="B99" s="42">
        <v>0</v>
      </c>
      <c r="C99" s="42">
        <v>367.66</v>
      </c>
      <c r="D99" s="43" t="str">
        <f t="shared" si="2"/>
        <v>-</v>
      </c>
    </row>
    <row r="100" spans="1:4" x14ac:dyDescent="0.25">
      <c r="A100" s="41" t="s">
        <v>163</v>
      </c>
      <c r="B100" s="42">
        <v>1100</v>
      </c>
      <c r="C100" s="42">
        <v>1090.68</v>
      </c>
      <c r="D100" s="43">
        <f t="shared" si="2"/>
        <v>0.99152727272727281</v>
      </c>
    </row>
    <row r="101" spans="1:4" x14ac:dyDescent="0.25">
      <c r="A101" s="41" t="s">
        <v>176</v>
      </c>
      <c r="B101" s="42">
        <v>1000</v>
      </c>
      <c r="C101" s="42">
        <v>0</v>
      </c>
      <c r="D101" s="43">
        <f t="shared" si="2"/>
        <v>0</v>
      </c>
    </row>
    <row r="102" spans="1:4" x14ac:dyDescent="0.25">
      <c r="A102" s="60" t="s">
        <v>164</v>
      </c>
      <c r="B102" s="61">
        <v>0</v>
      </c>
      <c r="C102" s="61">
        <f>SUBTOTAL(9,C103:C103)</f>
        <v>0</v>
      </c>
      <c r="D102" s="62" t="str">
        <f t="shared" si="2"/>
        <v>-</v>
      </c>
    </row>
    <row r="103" spans="1:4" x14ac:dyDescent="0.25">
      <c r="A103" s="41" t="s">
        <v>165</v>
      </c>
      <c r="B103" s="42">
        <v>0</v>
      </c>
      <c r="C103" s="42">
        <v>0</v>
      </c>
      <c r="D103" s="43" t="str">
        <f t="shared" si="2"/>
        <v>-</v>
      </c>
    </row>
    <row r="104" spans="1:4" x14ac:dyDescent="0.25">
      <c r="A104" s="57" t="s">
        <v>180</v>
      </c>
      <c r="B104" s="58">
        <v>23100</v>
      </c>
      <c r="C104" s="58">
        <f>SUBTOTAL(9,C106:C112)</f>
        <v>21241.949999999997</v>
      </c>
      <c r="D104" s="59">
        <f t="shared" si="2"/>
        <v>0.91956493506493497</v>
      </c>
    </row>
    <row r="105" spans="1:4" x14ac:dyDescent="0.25">
      <c r="A105" s="60" t="s">
        <v>140</v>
      </c>
      <c r="B105" s="61">
        <v>19200</v>
      </c>
      <c r="C105" s="61">
        <f>SUBTOTAL(9,C106:C106)</f>
        <v>19155.62</v>
      </c>
      <c r="D105" s="62">
        <f t="shared" si="2"/>
        <v>0.99768854166666665</v>
      </c>
    </row>
    <row r="106" spans="1:4" x14ac:dyDescent="0.25">
      <c r="A106" s="41" t="s">
        <v>141</v>
      </c>
      <c r="B106" s="42">
        <v>19200</v>
      </c>
      <c r="C106" s="42">
        <v>19155.62</v>
      </c>
      <c r="D106" s="43">
        <f t="shared" si="2"/>
        <v>0.99768854166666665</v>
      </c>
    </row>
    <row r="107" spans="1:4" x14ac:dyDescent="0.25">
      <c r="A107" s="60" t="s">
        <v>145</v>
      </c>
      <c r="B107" s="61">
        <v>3900</v>
      </c>
      <c r="C107" s="61">
        <f>SUBTOTAL(9,C108:C110)</f>
        <v>2086.33</v>
      </c>
      <c r="D107" s="62">
        <f t="shared" si="2"/>
        <v>0.53495641025641028</v>
      </c>
    </row>
    <row r="108" spans="1:4" x14ac:dyDescent="0.25">
      <c r="A108" s="41" t="s">
        <v>147</v>
      </c>
      <c r="B108" s="42">
        <v>1200</v>
      </c>
      <c r="C108" s="42">
        <v>600</v>
      </c>
      <c r="D108" s="43">
        <f t="shared" si="2"/>
        <v>0.5</v>
      </c>
    </row>
    <row r="109" spans="1:4" x14ac:dyDescent="0.25">
      <c r="A109" s="41" t="s">
        <v>160</v>
      </c>
      <c r="B109" s="42">
        <v>2700</v>
      </c>
      <c r="C109" s="42">
        <v>1486.33</v>
      </c>
      <c r="D109" s="43">
        <f t="shared" si="2"/>
        <v>0.55049259259259253</v>
      </c>
    </row>
    <row r="110" spans="1:4" x14ac:dyDescent="0.25">
      <c r="A110" s="41" t="s">
        <v>163</v>
      </c>
      <c r="B110" s="42">
        <v>0</v>
      </c>
      <c r="C110" s="42">
        <v>0</v>
      </c>
      <c r="D110" s="43" t="str">
        <f t="shared" si="2"/>
        <v>-</v>
      </c>
    </row>
    <row r="111" spans="1:4" x14ac:dyDescent="0.25">
      <c r="A111" s="60" t="s">
        <v>168</v>
      </c>
      <c r="B111" s="61">
        <v>0</v>
      </c>
      <c r="C111" s="61">
        <f>SUBTOTAL(9,C112:C112)</f>
        <v>0</v>
      </c>
      <c r="D111" s="62" t="str">
        <f t="shared" si="2"/>
        <v>-</v>
      </c>
    </row>
    <row r="112" spans="1:4" x14ac:dyDescent="0.25">
      <c r="A112" s="41" t="s">
        <v>177</v>
      </c>
      <c r="B112" s="42">
        <v>0</v>
      </c>
      <c r="C112" s="42">
        <v>0</v>
      </c>
      <c r="D112" s="43" t="str">
        <f t="shared" si="2"/>
        <v>-</v>
      </c>
    </row>
    <row r="113" spans="1:4" ht="20.100000000000001" customHeight="1" x14ac:dyDescent="0.25">
      <c r="A113" s="44" t="s">
        <v>55</v>
      </c>
      <c r="B113" s="45">
        <v>1160743</v>
      </c>
      <c r="C113" s="45">
        <f>IFERROR(SUBTOTAL(9,C29:C112),0)</f>
        <v>1090683.7499999998</v>
      </c>
      <c r="D113" s="46">
        <f t="shared" si="2"/>
        <v>0.93964275468385317</v>
      </c>
    </row>
    <row r="114" spans="1:4" x14ac:dyDescent="0.25">
      <c r="D114" s="18"/>
    </row>
  </sheetData>
  <mergeCells count="3">
    <mergeCell ref="A2:D2"/>
    <mergeCell ref="A1:D1"/>
    <mergeCell ref="A14:D14"/>
  </mergeCells>
  <pageMargins left="0.70866141732283505" right="0.70866141732283505" top="0.74803149606299202" bottom="0.74803149606299202" header="0.31496062992126" footer="0.31496062992126"/>
  <pageSetup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15</vt:i4>
      </vt:variant>
    </vt:vector>
  </HeadingPairs>
  <TitlesOfParts>
    <vt:vector size="19" baseType="lpstr">
      <vt:lpstr>Sažetak</vt:lpstr>
      <vt:lpstr>Račun prihoda i rashoda</vt:lpstr>
      <vt:lpstr>Račun financiranja</vt:lpstr>
      <vt:lpstr>Posebni dio</vt:lpstr>
      <vt:lpstr>Sažetak!__S0A_Master_DS__X</vt:lpstr>
      <vt:lpstr>Sažetak!__S0A_Naslov_DS__</vt:lpstr>
      <vt:lpstr>'Račun prihoda i rashoda'!__S1A_G01_DS__X</vt:lpstr>
      <vt:lpstr>'Račun prihoda i rashoda'!__S1A_G02_DS__X</vt:lpstr>
      <vt:lpstr>'Račun prihoda i rashoda'!__S1A_G03_DS__X</vt:lpstr>
      <vt:lpstr>'Račun prihoda i rashoda'!__S1A_Master_DS__X</vt:lpstr>
      <vt:lpstr>'Račun financiranja'!__S1A_Naslov_DS__</vt:lpstr>
      <vt:lpstr>'Račun prihoda i rashoda'!__S1A_Naslov_DS__</vt:lpstr>
      <vt:lpstr>'Posebni dio'!__S2A_G01_DS__X</vt:lpstr>
      <vt:lpstr>'Posebni dio'!__S2A_Master_DS__X</vt:lpstr>
      <vt:lpstr>'Posebni dio'!__S2A_Naslov_DS__</vt:lpstr>
      <vt:lpstr>Sažetak!S0A_Ver1</vt:lpstr>
      <vt:lpstr>'Račun financiranja'!S1A_RedoviSveuk</vt:lpstr>
      <vt:lpstr>'Račun prihoda i rashoda'!S1A_RedoviSveuk</vt:lpstr>
      <vt:lpstr>'Posebni dio'!S2A_RedoviSveuk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Arheološki muzej Osijek</cp:lastModifiedBy>
  <dcterms:created xsi:type="dcterms:W3CDTF">2026-03-09T08:25:04Z</dcterms:created>
  <dcterms:modified xsi:type="dcterms:W3CDTF">2026-03-18T09:54:41Z</dcterms:modified>
</cp:coreProperties>
</file>